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4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Резерв мощности" sheetId="13" state="hidden" r:id="rId14"/>
    <sheet name="ТС. Т-ТН" sheetId="14" r:id="rId15"/>
    <sheet name="ТС. Т-передача ТЭ" sheetId="15" state="hidden" r:id="rId16"/>
    <sheet name="ТС. Т-передача ТН" sheetId="16" state="hidden" r:id="rId17"/>
    <sheet name="ТС. Т-гор.вода" sheetId="17"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ТСО'!$T$61</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Т-гор.вода'!$V$71</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&gt;=25МВт'!$DF$39</definedName>
    <definedName name="pIns_ver_HEAT_TARIFF_B">'ТС. Т-ТЭ | ТСО'!$DF$39</definedName>
    <definedName name="pIns_ver_HEAT_TARIFF_C">'ТС. Т-ТН'!$DF$39</definedName>
    <definedName name="pIns_ver_HEAT_TARIFF_D">'ТС. Т-гор.вода'!$DS$43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3">'ТС. Т-ТН'!$45:$54</definedName>
    <definedName name="pt_cs_4">'ТС. Т-гор.вода'!$51:$68</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ТСО'!$46:$57</definedName>
    <definedName name="pt_ist_te_3">'ТС. Т-ТН'!$46:$53</definedName>
    <definedName name="pt_ist_te_4">'ТС. Т-гор.вода'!$52:$67</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3">'ТС. Т-ТН'!$43:$56</definedName>
    <definedName name="pt_ntar_4">'ТС. Т-гор.вода'!$49:$70</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3">'ТС. Т-ТН'!$44:$55</definedName>
    <definedName name="pt_ter_4">'ТС. Т-гор.вода'!$50:$69</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REESTR_IP!$A$2:$D$38</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<sst xmlns="http://schemas.openxmlformats.org/spreadsheetml/2006/main" count="18731" uniqueCount="4268">
  <si>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</si>
  <si>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</si>
  <si>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</si>
  <si>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</si>
  <si>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</si>
  <si>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</si>
  <si>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</si>
  <si>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</si>
  <si>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</si>
  <si>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</si>
  <si>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</si>
  <si>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</si>
  <si>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</si>
  <si>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</si>
  <si>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Смоленская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</si>
  <si>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</si>
  <si>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</si>
  <si>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</si>
  <si>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</si>
  <si>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</si>
  <si>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</si>
  <si>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</si>
  <si>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</si>
  <si>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</si>
  <si>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</si>
  <si>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</si>
  <si>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</si>
  <si>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</si>
  <si>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</si>
  <si>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</si>
  <si>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</si>
  <si>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</si>
  <si>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</si>
  <si>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</si>
  <si>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</si>
  <si>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</si>
  <si>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</si>
  <si>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185,186,319</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</si>
  <si>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</si>
  <si>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</si>
  <si>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</si>
  <si>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</si>
  <si>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</si>
  <si>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</si>
  <si>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</si>
  <si>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</si>
  <si>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</si>
  <si>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</si>
  <si>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</si>
  <si>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</si>
  <si>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</si>
  <si>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</si>
  <si>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</si>
  <si>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</si>
  <si>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</si>
  <si>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</si>
  <si>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</si>
  <si>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</si>
  <si>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</si>
  <si>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</si>
  <si>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</si>
  <si>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</si>
  <si>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</si>
  <si>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</si>
  <si>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</si>
  <si>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</si>
  <si>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</si>
  <si>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</si>
  <si>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</si>
  <si>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</si>
  <si>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</si>
  <si>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</si>
  <si>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</si>
  <si>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</si>
  <si>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</si>
  <si>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Кухтенков Сергей Валентинович</t>
  </si>
  <si>
    <t>Должность</t>
  </si>
  <si>
    <t>Начальник планово-экономического отдела</t>
  </si>
  <si>
    <t>Контактный телефон</t>
  </si>
  <si>
    <t>+7(481-66)2-91-55</t>
  </si>
  <si>
    <t>E-mail</t>
  </si>
  <si>
    <t>kuhtenkov_s@unipro.energy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</si>
  <si>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</si>
  <si>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</si>
  <si>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</si>
  <si>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</si>
  <si>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</si>
  <si>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</si>
  <si>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</si>
  <si>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</si>
  <si>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</si>
  <si>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</si>
  <si>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</si>
  <si>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</si>
  <si>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</si>
  <si>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</si>
  <si>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</si>
  <si>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</si>
  <si>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100</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</si>
  <si>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</si>
  <si>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</si>
  <si>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</si>
  <si>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</si>
  <si>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</si>
  <si>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</si>
  <si>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</si>
  <si>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</si>
  <si>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</si>
  <si>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</si>
  <si>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</si>
  <si>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</si>
  <si>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</si>
  <si>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</si>
  <si>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</si>
  <si>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</si>
  <si>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</si>
  <si>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</si>
  <si>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</si>
  <si>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</si>
  <si>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</si>
  <si>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</si>
  <si>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</si>
  <si>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</si>
  <si>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</si>
  <si>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</si>
  <si>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</si>
  <si>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</si>
  <si>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</si>
  <si>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</si>
  <si>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</si>
  <si>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</si>
  <si>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</si>
  <si>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</si>
  <si>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</si>
  <si>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</si>
  <si>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</si>
  <si>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</si>
  <si>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</si>
  <si>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</si>
  <si>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</si>
  <si>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</si>
  <si>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</si>
  <si>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</si>
  <si>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</si>
  <si>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</si>
  <si>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</si>
  <si>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</si>
  <si>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</si>
  <si>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</si>
  <si>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</si>
  <si>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</si>
  <si>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</si>
  <si>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</si>
  <si>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</si>
  <si>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</si>
  <si>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</si>
  <si>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</si>
  <si>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</si>
  <si>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</si>
  <si>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</si>
  <si>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</si>
  <si>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</si>
  <si>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</si>
  <si>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</si>
  <si>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</si>
  <si>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</si>
  <si>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</si>
  <si>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 xml:space="preserve">Тарифы на тепловую энергию (мощность), поставляемую потребителям
</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</si>
  <si>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</si>
  <si>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</si>
  <si>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</si>
  <si>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</si>
  <si>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</si>
  <si>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</si>
  <si>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</si>
  <si>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 xml:space="preserve">Тарифы на теплоноситель, поставляемый потребителям
</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</si>
  <si>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</si>
  <si>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</si>
  <si>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</si>
  <si>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</si>
  <si>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</si>
  <si>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</si>
  <si>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</si>
  <si>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 xml:space="preserve">Тарифы на горячую воду, поставляемую потребителям с использованием открытых систем теплоснабжения (горячего водоснабжения)
</t>
  </si>
  <si>
    <t>4190066; 4190067; 4190068</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</si>
  <si>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</si>
  <si>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</si>
  <si>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</si>
  <si>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</si>
  <si>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</si>
  <si>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</si>
  <si>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</si>
  <si>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</si>
  <si>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</si>
  <si>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</si>
  <si>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</si>
  <si>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</si>
  <si>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</si>
  <si>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</si>
  <si>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</si>
  <si>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</si>
  <si>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</si>
  <si>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</si>
  <si>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</si>
  <si>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</si>
  <si>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</si>
  <si>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</si>
  <si>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</si>
  <si>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</si>
  <si>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</si>
  <si>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</si>
  <si>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</si>
  <si>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</si>
  <si>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</si>
  <si>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</si>
  <si>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</si>
  <si>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</si>
  <si>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</si>
  <si>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</si>
  <si>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</si>
  <si>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</si>
  <si>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</si>
  <si>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</si>
  <si>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</si>
  <si>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</si>
  <si>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</si>
  <si>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</si>
  <si>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</si>
  <si>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</si>
  <si>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</si>
  <si>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</si>
  <si>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</si>
  <si>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</si>
  <si>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</si>
  <si>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</si>
  <si>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</si>
  <si>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</si>
  <si>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</si>
  <si>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</si>
  <si>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</si>
  <si>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</si>
  <si>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</si>
  <si>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</si>
  <si>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</si>
  <si>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</si>
  <si>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</si>
  <si>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</si>
  <si>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</si>
  <si>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</si>
  <si>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</si>
  <si>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</si>
  <si>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</si>
  <si>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</si>
  <si>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</si>
  <si>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</si>
  <si>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</si>
  <si>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</si>
  <si>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</si>
  <si>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</si>
  <si>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</si>
  <si>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</si>
  <si>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</si>
  <si>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</si>
  <si>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</si>
  <si>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</si>
  <si>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</si>
  <si>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</si>
  <si>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</si>
  <si>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</si>
  <si>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</si>
  <si>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</si>
  <si>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</si>
  <si>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</si>
  <si>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</si>
  <si>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</si>
  <si>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</si>
  <si>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</si>
  <si>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</si>
  <si>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</si>
  <si>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</si>
  <si>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</si>
  <si>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</si>
  <si>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</si>
  <si>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</si>
  <si>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</si>
  <si>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</si>
  <si>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</si>
  <si>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</si>
  <si>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</si>
  <si>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</si>
  <si>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</si>
  <si>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</si>
  <si>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</si>
  <si>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</si>
  <si>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</si>
  <si>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</si>
  <si>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</si>
  <si>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</si>
  <si>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</si>
  <si>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</si>
  <si>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</si>
  <si>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</si>
  <si>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</si>
  <si>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</si>
  <si>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</si>
  <si>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</si>
  <si>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</si>
  <si>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</si>
  <si>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</si>
  <si>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</si>
  <si>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</si>
  <si>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</si>
  <si>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</si>
  <si>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</si>
  <si>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</si>
  <si>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</si>
  <si>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</si>
  <si>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</si>
  <si>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</si>
  <si>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</si>
  <si>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</si>
  <si>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</si>
  <si>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</si>
  <si>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</si>
  <si>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</si>
  <si>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</si>
  <si>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</si>
  <si>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</si>
  <si>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</si>
  <si>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</si>
  <si>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</si>
  <si>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</si>
  <si>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</si>
  <si>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</si>
  <si>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</si>
  <si>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</si>
  <si>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</si>
  <si>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</si>
  <si>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</si>
  <si>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</si>
  <si>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</si>
  <si>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</si>
  <si>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</si>
  <si>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</si>
  <si>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</si>
  <si>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</si>
  <si>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</si>
  <si>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</si>
  <si>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</si>
  <si>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</si>
  <si>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</si>
  <si>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</si>
  <si>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</si>
  <si>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</si>
  <si>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</si>
  <si>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</si>
  <si>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</si>
  <si>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</si>
  <si>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</si>
  <si>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</si>
  <si>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</si>
  <si>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</si>
  <si>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</si>
  <si>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</si>
  <si>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</si>
  <si>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</si>
  <si>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</si>
  <si>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</si>
  <si>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</si>
  <si>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</si>
  <si>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</si>
  <si>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</si>
  <si>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</si>
  <si>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</si>
  <si>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</si>
  <si>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</si>
  <si>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</si>
  <si>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</si>
  <si>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</si>
  <si>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</si>
  <si>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</si>
  <si>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</si>
  <si>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</si>
  <si>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</si>
  <si>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</si>
  <si>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</si>
  <si>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</si>
  <si>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</si>
  <si>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</si>
  <si>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</si>
  <si>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</si>
  <si>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</si>
  <si>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</si>
  <si>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</si>
  <si>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</si>
  <si>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</si>
  <si>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</si>
  <si>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</si>
  <si>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</si>
  <si>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</si>
  <si>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</si>
  <si>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</si>
  <si>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</si>
  <si>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</si>
  <si>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</si>
  <si>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</si>
  <si>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</si>
  <si>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</si>
  <si>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</si>
  <si>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</si>
  <si>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</si>
  <si>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</si>
  <si>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</si>
  <si>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</si>
  <si>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</si>
  <si>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</si>
  <si>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</si>
  <si>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</si>
  <si>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</si>
  <si>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</si>
  <si>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</si>
  <si>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</si>
  <si>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</si>
  <si>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</si>
  <si>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</si>
  <si>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</si>
  <si>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</si>
  <si>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</si>
  <si>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</si>
  <si>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</si>
  <si>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</si>
  <si>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</si>
  <si>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</si>
  <si>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</si>
  <si>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</si>
  <si>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</si>
  <si>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</si>
  <si>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</si>
  <si>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</si>
  <si>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</si>
  <si>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</si>
  <si>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</si>
  <si>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</si>
  <si>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</si>
  <si>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</si>
  <si>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</si>
  <si>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</si>
  <si>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без дифференциации</t>
  </si>
  <si>
    <t>вода</t>
  </si>
  <si>
    <t>Период действия</t>
  </si>
  <si>
    <t>к тепловой сети без дополнительного преобразования на тепловых пунктах, эксплуатируемых теплоснабжающей организацией</t>
  </si>
  <si>
    <t>прочие</t>
  </si>
  <si>
    <t>население</t>
  </si>
  <si>
    <t>Одноставочный тариф,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</si>
  <si>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</si>
  <si>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</si>
  <si>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</si>
  <si>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</si>
  <si>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</si>
  <si>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</si>
  <si>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</si>
  <si>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</si>
  <si>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</si>
  <si>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</si>
  <si>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</si>
  <si>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</si>
  <si>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</si>
  <si>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горячая вода в системе централизованного теплоснабжения на горячее водоснабжение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</si>
  <si>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</si>
  <si>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</si>
  <si>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</si>
  <si>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</si>
  <si>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</si>
  <si>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</si>
  <si>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</si>
  <si>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</si>
  <si>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</si>
  <si>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</si>
  <si>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</si>
  <si>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</si>
  <si>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</si>
  <si>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</si>
  <si>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</si>
  <si>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</si>
  <si>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</si>
  <si>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</si>
  <si>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</si>
  <si>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</si>
  <si>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</si>
  <si>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</si>
  <si>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</si>
  <si>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</si>
  <si>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</si>
  <si>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</si>
  <si>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</si>
  <si>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</si>
  <si>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</si>
  <si>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</si>
  <si>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</si>
  <si>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</si>
  <si>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</si>
  <si>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</si>
  <si>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</si>
  <si>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</si>
  <si>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</si>
  <si>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</si>
  <si>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</si>
  <si>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</si>
  <si>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</si>
  <si>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</si>
  <si>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</si>
  <si>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</si>
  <si>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</si>
  <si>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</si>
  <si>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</si>
  <si>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</si>
  <si>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</si>
  <si>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</si>
  <si>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</si>
  <si>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</si>
  <si>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</si>
  <si>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</si>
  <si>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</si>
  <si>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</si>
  <si>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</si>
  <si>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</si>
  <si>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</si>
  <si>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</si>
  <si>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</si>
  <si>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</si>
  <si>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</si>
  <si>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</si>
  <si>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</si>
  <si>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</si>
  <si>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</si>
  <si>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</si>
  <si>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</si>
  <si>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</si>
  <si>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</si>
  <si>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</si>
  <si>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</si>
  <si>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</si>
  <si>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</si>
  <si>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</si>
  <si>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</si>
  <si>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</si>
  <si>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</si>
  <si>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</si>
  <si>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</si>
  <si>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</si>
  <si>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</si>
  <si>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</si>
  <si>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</si>
  <si>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</si>
  <si>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</si>
  <si>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</si>
  <si>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</si>
  <si>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</si>
  <si>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</si>
  <si>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</si>
  <si>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</si>
  <si>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</si>
  <si>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</si>
  <si>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</si>
  <si>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</si>
  <si>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</si>
  <si>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</si>
  <si>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</si>
  <si>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</si>
  <si>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</si>
  <si>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</si>
  <si>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</si>
  <si>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</si>
  <si>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</si>
  <si>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</si>
  <si>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</si>
  <si>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</si>
  <si>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</si>
  <si>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</si>
  <si>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</si>
  <si>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</si>
  <si>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</si>
  <si>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</si>
  <si>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</si>
  <si>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</si>
  <si>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</si>
  <si>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</si>
  <si>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</si>
  <si>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</si>
  <si>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</si>
  <si>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</si>
  <si>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</si>
  <si>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</si>
  <si>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</si>
  <si>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</si>
  <si>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</si>
  <si>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</si>
  <si>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</si>
  <si>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</si>
  <si>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</si>
  <si>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</si>
  <si>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</si>
  <si>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</si>
  <si>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</si>
  <si>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</si>
  <si>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</si>
  <si>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</si>
  <si>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</si>
  <si>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</si>
  <si>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</si>
  <si>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</si>
  <si>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</si>
  <si>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</si>
  <si>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</si>
  <si>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</si>
  <si>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</si>
  <si>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</si>
  <si>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</si>
  <si>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</si>
  <si>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</si>
  <si>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</si>
  <si>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</si>
  <si>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</si>
  <si>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</si>
  <si>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</si>
  <si>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</si>
  <si>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</si>
  <si>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</si>
  <si>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</si>
  <si>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</si>
  <si>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</si>
  <si>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</si>
  <si>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</si>
  <si>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</si>
  <si>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</si>
  <si>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</si>
  <si>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</si>
  <si>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</si>
  <si>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</si>
  <si>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</si>
  <si>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</si>
  <si>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</si>
  <si>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</si>
  <si>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</si>
  <si>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</si>
  <si>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</si>
  <si>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</si>
  <si>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</si>
  <si>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</si>
  <si>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</si>
  <si>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</si>
  <si>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</si>
  <si>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</si>
  <si>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</si>
  <si>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</si>
  <si>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</si>
  <si>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</si>
  <si>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</si>
  <si>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</si>
  <si>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</si>
  <si>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</si>
  <si>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</si>
  <si>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</si>
  <si>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</si>
  <si>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</si>
  <si>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</si>
  <si>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</si>
  <si>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</si>
  <si>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</si>
  <si>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</si>
  <si>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</si>
  <si>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</si>
  <si>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</si>
  <si>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</si>
  <si>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</si>
  <si>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</si>
  <si>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</si>
  <si>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</si>
  <si>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</si>
  <si>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</si>
  <si>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</si>
  <si>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</si>
  <si>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</si>
  <si>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</si>
  <si>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</si>
  <si>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</si>
  <si>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</si>
  <si>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</si>
  <si>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</si>
  <si>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</si>
  <si>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</si>
  <si>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</si>
  <si>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</si>
  <si>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</si>
  <si>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</si>
  <si>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</si>
  <si>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</si>
  <si>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</si>
  <si>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</si>
  <si>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</si>
  <si>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</si>
  <si>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</si>
  <si>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</si>
  <si>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</si>
  <si>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</si>
  <si>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</si>
  <si>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</si>
  <si>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</si>
  <si>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</si>
  <si>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</si>
  <si>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</si>
  <si>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</si>
  <si>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</si>
  <si>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</si>
  <si>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</si>
  <si>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</si>
  <si>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</si>
  <si>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</si>
  <si>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</si>
  <si>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</si>
  <si>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</si>
  <si>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</si>
  <si>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</si>
  <si>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</si>
  <si>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</si>
  <si>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</si>
  <si>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</si>
  <si>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</si>
  <si>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</si>
  <si>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</si>
  <si>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</si>
  <si>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</si>
  <si>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</si>
  <si>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</si>
  <si>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</si>
  <si>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</si>
  <si>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</si>
  <si>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</si>
  <si>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</si>
  <si>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</si>
  <si>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</si>
  <si>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</si>
  <si>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</si>
  <si>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</si>
  <si>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</si>
  <si>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</si>
  <si>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</si>
  <si>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</si>
  <si>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</si>
  <si>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</si>
  <si>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</si>
  <si>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</si>
  <si>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</si>
  <si>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</si>
  <si>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</si>
  <si>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</si>
  <si>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</si>
  <si>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</si>
  <si>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</si>
  <si>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</si>
  <si>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</si>
  <si>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</si>
  <si>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</si>
  <si>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</si>
  <si>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</si>
  <si>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</si>
  <si>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</si>
  <si>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</si>
  <si>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</si>
  <si>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</si>
  <si>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</si>
  <si>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</si>
  <si>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</si>
  <si>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</si>
  <si>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</si>
  <si>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</si>
  <si>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</si>
  <si>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</si>
  <si>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</si>
  <si>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</si>
  <si>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</si>
  <si>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</si>
  <si>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</si>
  <si>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</si>
  <si>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</si>
  <si>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</si>
  <si>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</si>
  <si>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</si>
  <si>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</si>
  <si>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</si>
  <si>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</si>
  <si>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</si>
  <si>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</si>
  <si>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</si>
  <si>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</si>
  <si>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</si>
  <si>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</si>
  <si>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</si>
  <si>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</si>
  <si>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</si>
  <si>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</si>
  <si>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</si>
  <si>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</si>
  <si>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</si>
  <si>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</si>
  <si>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</si>
  <si>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</si>
  <si>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</si>
  <si>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</si>
  <si>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</si>
  <si>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</si>
  <si>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</si>
  <si>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</si>
  <si>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</si>
  <si>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</si>
  <si>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</si>
  <si>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</si>
  <si>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</si>
  <si>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</si>
  <si>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</si>
  <si>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</si>
  <si>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</si>
  <si>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</si>
  <si>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</si>
  <si>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</si>
  <si>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</si>
  <si>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</si>
  <si>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</si>
  <si>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</si>
  <si>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</si>
  <si>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</si>
  <si>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</si>
  <si>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</si>
  <si>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</si>
  <si>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</si>
  <si>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</si>
  <si>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</si>
  <si>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</si>
  <si>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</si>
  <si>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</si>
  <si>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</si>
  <si>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</si>
  <si>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</si>
  <si>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</si>
  <si>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</si>
  <si>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</si>
  <si>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</si>
  <si>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</si>
  <si>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</si>
  <si>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</si>
  <si>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</si>
  <si>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</si>
  <si>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</si>
  <si>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</si>
  <si>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</si>
  <si>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</si>
  <si>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</si>
  <si>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</si>
  <si>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</si>
  <si>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</si>
  <si>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</si>
  <si>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</si>
  <si>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</si>
  <si>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</si>
  <si>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</si>
  <si>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</si>
  <si>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</si>
  <si>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</si>
  <si>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</si>
  <si>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</si>
  <si>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</si>
  <si>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</si>
  <si>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</si>
  <si>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</si>
  <si>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</si>
  <si>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</si>
  <si>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</si>
  <si>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</si>
  <si>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</si>
  <si>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</si>
  <si>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</si>
  <si>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</si>
  <si>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</si>
  <si>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</si>
  <si>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</si>
  <si>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</si>
  <si>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</si>
  <si>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</si>
  <si>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</si>
  <si>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</si>
  <si>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</si>
  <si>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</si>
  <si>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</si>
  <si>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</si>
  <si>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</si>
  <si>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</si>
  <si>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</si>
  <si>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</si>
  <si>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</si>
  <si>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</si>
  <si>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</si>
  <si>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</si>
  <si>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</si>
  <si>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</si>
  <si>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</si>
  <si>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</si>
  <si>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</si>
  <si>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</si>
  <si>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</si>
  <si>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</si>
  <si>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</si>
  <si>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</si>
  <si>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</si>
  <si>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</si>
  <si>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</si>
  <si>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</si>
  <si>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</si>
  <si>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</si>
  <si>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</si>
  <si>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</si>
  <si>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</si>
  <si>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</si>
  <si>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</si>
  <si>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</si>
  <si>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</si>
  <si>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</si>
  <si>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</si>
  <si>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</si>
  <si>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</si>
  <si>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</si>
  <si>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</si>
  <si>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</si>
  <si>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</si>
  <si>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</si>
  <si>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</si>
  <si>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</si>
  <si>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</si>
  <si>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</si>
  <si>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</si>
  <si>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</si>
  <si>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</si>
  <si>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</si>
  <si>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</si>
  <si>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</si>
  <si>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</si>
  <si>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</si>
  <si>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</si>
  <si>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</si>
  <si>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</si>
  <si>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</si>
  <si>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</si>
  <si>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</si>
  <si>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</si>
  <si>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</si>
  <si>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</si>
  <si>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</si>
  <si>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</si>
  <si>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</si>
  <si>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</si>
  <si>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</si>
  <si>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</si>
  <si>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</si>
  <si>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</si>
  <si>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</si>
  <si>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</si>
  <si>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</si>
  <si>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</si>
  <si>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</si>
  <si>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</si>
  <si>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</si>
  <si>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</si>
  <si>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</si>
  <si>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</si>
  <si>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</si>
  <si>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</si>
  <si>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</si>
  <si>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</si>
  <si>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</si>
  <si>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</si>
  <si>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</si>
  <si>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</si>
  <si>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</si>
  <si>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</si>
  <si>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</si>
  <si>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</si>
  <si>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</si>
  <si>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</si>
  <si>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</si>
  <si>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</si>
  <si>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</si>
  <si>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</si>
  <si>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</si>
  <si>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</si>
  <si>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</si>
  <si>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</si>
  <si>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</si>
  <si>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</si>
  <si>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</si>
  <si>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</si>
  <si>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</si>
  <si>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</si>
  <si>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</si>
  <si>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</si>
  <si>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</si>
  <si>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</si>
  <si>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</si>
  <si>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</si>
  <si>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</si>
  <si>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</si>
  <si>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</si>
  <si>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</si>
  <si>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</si>
  <si>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</si>
  <si>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</si>
  <si>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</si>
  <si>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</si>
  <si>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</si>
  <si>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</si>
  <si>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</si>
  <si>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</si>
  <si>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</si>
  <si>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</si>
  <si>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</si>
  <si>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</si>
  <si>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</si>
  <si>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</si>
  <si>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</si>
  <si>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</si>
  <si>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</si>
  <si>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</si>
  <si>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</si>
  <si>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</si>
  <si>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</si>
  <si>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</si>
  <si>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</si>
  <si>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</si>
  <si>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</si>
  <si>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</si>
  <si>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</si>
  <si>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</si>
  <si>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</si>
  <si>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</si>
  <si>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</si>
  <si>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</si>
  <si>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</si>
  <si>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</si>
  <si>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</si>
  <si>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</si>
  <si>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Тарифы на тепловую энергию, водоснабжение и водоотведение Смоленской ГРЭС - Юнипро (unipro.energy)</t>
  </si>
  <si>
    <t>https://portal.eias.ru/Portal/DownloadPage.aspx?type=12&amp;guid=ab8245f0-a8c4-4db9-844d-d9a678b78414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</si>
  <si>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</si>
  <si>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</si>
  <si>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</si>
  <si>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</si>
  <si>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</si>
  <si>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</si>
  <si>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</si>
  <si>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</si>
  <si>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</si>
  <si>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</si>
  <si>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</si>
  <si>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</si>
  <si>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</si>
  <si>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</si>
  <si>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</si>
  <si>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</si>
  <si>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</si>
  <si>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</si>
  <si>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</si>
  <si>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</si>
  <si>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</si>
  <si>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</si>
  <si>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</si>
  <si>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</si>
  <si>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</si>
  <si>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</si>
  <si>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</si>
  <si>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</si>
  <si>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</si>
  <si>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</si>
  <si>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</si>
  <si>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</si>
  <si>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</si>
  <si>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</si>
  <si>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</si>
  <si>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</si>
  <si>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</si>
  <si>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</si>
  <si>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</si>
  <si>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</si>
  <si>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</si>
  <si>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</si>
  <si>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</si>
  <si>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</si>
  <si>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</si>
  <si>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</si>
  <si>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</si>
  <si>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</si>
  <si>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</si>
  <si>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</si>
  <si>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</si>
  <si>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</si>
  <si>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</si>
  <si>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</si>
  <si>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</si>
  <si>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</si>
  <si>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</si>
  <si>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</si>
  <si>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</si>
  <si>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</si>
  <si>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</si>
  <si>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</si>
  <si>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</si>
  <si>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</si>
  <si>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</si>
  <si>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</si>
  <si>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</si>
  <si>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</si>
  <si>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</si>
  <si>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</si>
  <si>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</si>
  <si>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</si>
  <si>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</si>
  <si>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</si>
  <si>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</si>
  <si>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</si>
  <si>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</si>
  <si>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</si>
  <si>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</si>
  <si>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</si>
  <si>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</si>
  <si>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</si>
  <si>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</si>
  <si>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</si>
  <si>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</si>
  <si>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</si>
  <si>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</si>
  <si>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</si>
  <si>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</si>
  <si>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</si>
  <si>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</si>
  <si>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</si>
  <si>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</si>
  <si>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</si>
  <si>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</si>
  <si>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</si>
  <si>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</si>
  <si>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</si>
  <si>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</si>
  <si>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</si>
  <si>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</si>
  <si>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</si>
  <si>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</si>
  <si>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</si>
  <si>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</si>
  <si>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</si>
  <si>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</si>
  <si>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</si>
  <si>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</si>
  <si>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</si>
  <si>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</si>
  <si>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</si>
  <si>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</si>
  <si>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</si>
  <si>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</si>
  <si>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</si>
  <si>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</si>
  <si>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</si>
  <si>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</si>
  <si>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</si>
  <si>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</si>
  <si>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</si>
  <si>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</si>
  <si>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</si>
  <si>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</si>
  <si>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</si>
  <si>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</si>
  <si>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</si>
  <si>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</si>
  <si>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</si>
  <si>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</si>
  <si>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</si>
  <si>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</si>
  <si>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</si>
  <si>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</si>
  <si>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</si>
  <si>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</si>
  <si>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</si>
  <si>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</si>
  <si>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</si>
  <si>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</si>
  <si>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</si>
  <si>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</si>
  <si>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</si>
  <si>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</si>
  <si>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</si>
  <si>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</si>
  <si>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</si>
  <si>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</si>
  <si>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</si>
  <si>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</si>
  <si>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</si>
  <si>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</si>
  <si>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</si>
  <si>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</si>
  <si>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</si>
  <si>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</si>
  <si>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</si>
  <si>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</si>
  <si>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</si>
  <si>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</si>
  <si>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</si>
  <si>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</si>
  <si>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</si>
  <si>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</si>
  <si>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</si>
  <si>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</si>
  <si>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</si>
  <si>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</si>
  <si>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</si>
  <si>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</si>
  <si>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</si>
  <si>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</si>
  <si>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</si>
  <si>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</si>
  <si>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</si>
  <si>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</si>
  <si>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</si>
  <si>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</si>
  <si>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</si>
  <si>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</si>
  <si>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</si>
  <si>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</si>
  <si>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</si>
  <si>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</si>
  <si>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</si>
  <si>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</si>
  <si>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</si>
  <si>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</si>
  <si>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</si>
  <si>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</si>
  <si>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</si>
  <si>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</si>
  <si>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</si>
  <si>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</si>
  <si>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</si>
  <si>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</si>
  <si>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</si>
  <si>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</si>
  <si>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</si>
  <si>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</si>
  <si>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</si>
  <si>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</si>
  <si>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</si>
  <si>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</si>
  <si>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</si>
  <si>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</si>
  <si>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</si>
  <si>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</si>
  <si>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</si>
  <si>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</si>
  <si>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</si>
  <si>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</si>
  <si>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</si>
  <si>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</si>
  <si>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</si>
  <si>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</si>
  <si>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</si>
  <si>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</si>
  <si>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</si>
  <si>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</si>
  <si>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</si>
  <si>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</si>
  <si>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</si>
  <si>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</si>
  <si>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</si>
  <si>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</si>
  <si>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</si>
  <si>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</si>
  <si>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</si>
  <si>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</si>
  <si>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</si>
  <si>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</si>
  <si>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</si>
  <si>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</si>
  <si>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</si>
  <si>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</si>
  <si>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</si>
  <si>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</si>
  <si>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</si>
  <si>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</si>
  <si>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</si>
  <si>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</si>
  <si>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</si>
  <si>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</si>
  <si>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</si>
  <si>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</si>
  <si>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</si>
  <si>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</si>
  <si>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</si>
  <si>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</si>
  <si>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</si>
  <si>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</si>
  <si>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</si>
  <si>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</si>
  <si>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</si>
  <si>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</si>
  <si>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</si>
  <si>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</si>
  <si>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</si>
  <si>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</si>
  <si>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</si>
  <si>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</si>
  <si>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</si>
  <si>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</si>
  <si>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</si>
  <si>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</si>
  <si>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</si>
  <si>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</si>
  <si>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</si>
  <si>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</si>
  <si>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</si>
  <si>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</si>
  <si>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</si>
  <si>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</si>
  <si>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</si>
  <si>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</si>
  <si>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</si>
  <si>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</si>
  <si>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</si>
  <si>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</si>
  <si>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</si>
  <si>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</si>
  <si>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</si>
  <si>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</si>
  <si>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</si>
  <si>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</si>
  <si>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</si>
  <si>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</si>
  <si>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</si>
  <si>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</si>
  <si>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</si>
  <si>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</si>
  <si>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</si>
  <si>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</si>
  <si>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</si>
  <si>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</si>
  <si>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</si>
  <si>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</si>
  <si>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</si>
  <si>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</si>
  <si>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</si>
  <si>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</si>
  <si>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</si>
  <si>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</si>
  <si>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</si>
  <si>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</si>
  <si>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</si>
  <si>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</si>
  <si>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</si>
  <si>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</si>
  <si>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</si>
  <si>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</si>
  <si>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</si>
  <si>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</si>
  <si>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</si>
  <si>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</si>
  <si>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</si>
  <si>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</si>
  <si>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</si>
  <si>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</si>
  <si>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</si>
  <si>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</si>
  <si>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</si>
  <si>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</si>
  <si>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</si>
  <si>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</si>
  <si>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</si>
  <si>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</si>
  <si>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</si>
  <si>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</si>
  <si>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</si>
  <si>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</si>
  <si>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</si>
  <si>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</si>
  <si>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</si>
  <si>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</si>
  <si>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</si>
  <si>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</si>
  <si>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</si>
  <si>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</si>
  <si>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</si>
  <si>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</si>
  <si>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</si>
  <si>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</si>
  <si>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</si>
  <si>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</si>
  <si>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</si>
  <si>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</si>
  <si>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</si>
  <si>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</si>
  <si>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</si>
  <si>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</si>
  <si>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</si>
  <si>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</si>
  <si>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</si>
  <si>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</si>
  <si>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</si>
  <si>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</si>
  <si>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</si>
  <si>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</si>
  <si>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</si>
  <si>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</si>
  <si>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</si>
  <si>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</si>
  <si>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</si>
  <si>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</si>
  <si>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</si>
  <si>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</si>
  <si>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</si>
  <si>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</si>
  <si>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</si>
  <si>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</si>
  <si>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</si>
  <si>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</si>
  <si>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</si>
  <si>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</si>
  <si>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</si>
  <si>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</si>
  <si>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</si>
  <si>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</si>
  <si>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</si>
  <si>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</si>
  <si>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</si>
  <si>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</si>
  <si>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</si>
  <si>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</si>
  <si>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</si>
  <si>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</si>
  <si>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</si>
  <si>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</si>
  <si>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</si>
  <si>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</si>
  <si>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</si>
  <si>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</si>
  <si>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</si>
  <si>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</si>
  <si>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</si>
  <si>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</si>
  <si>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</si>
  <si>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</si>
  <si>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</si>
  <si>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</si>
  <si>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</si>
  <si>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</si>
  <si>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</si>
  <si>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</si>
  <si>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</si>
  <si>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</si>
  <si>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</si>
  <si>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</si>
  <si>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</si>
  <si>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</si>
  <si>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</si>
  <si>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</si>
  <si>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</si>
  <si>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</si>
  <si>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</si>
  <si>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</si>
  <si>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</si>
  <si>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</si>
  <si>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</si>
  <si>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</si>
  <si>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</si>
  <si>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</si>
  <si>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</si>
  <si>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</si>
  <si>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</si>
  <si>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</si>
  <si>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</si>
  <si>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</si>
  <si>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</si>
  <si>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</si>
  <si>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</si>
  <si>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</si>
  <si>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</si>
  <si>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</si>
  <si>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</si>
  <si>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</si>
  <si>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</si>
  <si>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</si>
  <si>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</si>
  <si>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</si>
  <si>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</si>
  <si>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</si>
  <si>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</si>
  <si>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</si>
  <si>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</si>
  <si>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</si>
  <si>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</si>
  <si>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</si>
  <si>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</si>
  <si>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</si>
  <si>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</si>
  <si>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</si>
  <si>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</si>
  <si>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</si>
  <si>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</si>
  <si>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</si>
  <si>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</si>
  <si>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</si>
  <si>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</si>
  <si>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</si>
  <si>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</si>
  <si>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</si>
  <si>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</si>
  <si>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</si>
  <si>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</si>
  <si>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</si>
  <si>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</si>
  <si>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</si>
  <si>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</si>
  <si>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</si>
  <si>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</si>
  <si>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</si>
  <si>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</si>
  <si>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</si>
  <si>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</si>
  <si>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</si>
  <si>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</si>
  <si>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</si>
  <si>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</si>
  <si>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</si>
  <si>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</si>
  <si>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</si>
  <si>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</si>
  <si>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</si>
  <si>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</si>
  <si>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</si>
  <si>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</si>
  <si>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</si>
  <si>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</si>
  <si>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</si>
  <si>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</si>
  <si>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</si>
  <si>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</si>
  <si>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</si>
  <si>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</si>
  <si>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</si>
  <si>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</si>
  <si>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</si>
  <si>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</si>
  <si>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</si>
  <si>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</si>
  <si>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</si>
  <si>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</si>
  <si>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</si>
  <si>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</si>
  <si>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</si>
  <si>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</si>
  <si>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</si>
  <si>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</si>
  <si>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</si>
  <si>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</si>
  <si>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</si>
  <si>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</si>
  <si>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</si>
  <si>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</si>
  <si>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</si>
  <si>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</si>
  <si>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</si>
  <si>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</si>
  <si>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</si>
  <si>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</si>
  <si>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</si>
  <si>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</si>
  <si>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</si>
  <si>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</si>
  <si>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</si>
  <si>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</si>
  <si>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</si>
  <si>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</si>
  <si>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</si>
  <si>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</si>
  <si>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</si>
  <si>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</si>
  <si>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</si>
  <si>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</si>
  <si>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</si>
  <si>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</si>
  <si>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</si>
  <si>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</si>
  <si>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</si>
  <si>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</si>
  <si>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</si>
  <si>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</si>
  <si>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</si>
  <si>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</si>
  <si>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</si>
  <si>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</si>
  <si>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</si>
  <si>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</si>
  <si>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</si>
  <si>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</si>
  <si>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</si>
  <si>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</si>
  <si>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</si>
  <si>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</si>
  <si>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</si>
  <si>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</si>
  <si>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</si>
  <si>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</si>
  <si>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</si>
  <si>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</si>
  <si>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</si>
  <si>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</si>
  <si>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</si>
  <si>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</si>
  <si>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</si>
  <si>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</si>
  <si>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</si>
  <si>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</si>
  <si>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</si>
  <si>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</si>
  <si>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</si>
  <si>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</si>
  <si>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</si>
  <si>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</si>
  <si>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</si>
  <si>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</si>
  <si>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</si>
  <si>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</si>
  <si>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</si>
  <si>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</si>
  <si>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</si>
  <si>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</si>
  <si>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</si>
  <si>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</si>
  <si>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</si>
  <si>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</si>
  <si>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</si>
  <si>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</si>
  <si>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</si>
  <si>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</si>
  <si>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</si>
  <si>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</si>
  <si>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</si>
  <si>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</si>
  <si>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</si>
  <si>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</si>
  <si>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</si>
  <si>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</si>
  <si>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</si>
  <si>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</si>
  <si>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</si>
  <si>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</si>
  <si>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</si>
  <si>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</si>
  <si>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</si>
  <si>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</si>
  <si>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</si>
  <si>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</si>
  <si>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</si>
  <si>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</si>
  <si>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</si>
  <si>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</si>
  <si>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</si>
  <si>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</si>
  <si>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</si>
  <si>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</si>
  <si>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</si>
  <si>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</si>
  <si>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</si>
  <si>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</si>
  <si>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</si>
  <si>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</si>
  <si>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</si>
  <si>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</si>
  <si>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</si>
  <si>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</si>
  <si>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</si>
  <si>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</si>
  <si>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</si>
  <si>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</si>
  <si>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</si>
  <si>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</si>
  <si>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</si>
  <si>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</si>
  <si>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</si>
  <si>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</si>
  <si>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</si>
  <si>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</si>
  <si>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</si>
  <si>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</si>
  <si>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</si>
  <si>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</si>
  <si>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</si>
  <si>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</si>
  <si>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</si>
  <si>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</si>
  <si>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</si>
  <si>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</si>
  <si>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</si>
  <si>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</si>
  <si>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</si>
  <si>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</si>
  <si>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</si>
  <si>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</si>
  <si>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</si>
  <si>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</si>
  <si>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</si>
  <si>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</si>
  <si>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</si>
  <si>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</si>
  <si>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</si>
  <si>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</si>
  <si>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</si>
  <si>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</si>
  <si>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</si>
  <si>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</si>
  <si>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</si>
  <si>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</si>
  <si>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</si>
  <si>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</si>
  <si>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</si>
  <si>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</si>
  <si>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</si>
  <si>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</si>
  <si>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</si>
  <si>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</si>
  <si>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</si>
  <si>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</si>
  <si>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</si>
  <si>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</si>
  <si>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</si>
  <si>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</si>
  <si>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</si>
  <si>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</si>
  <si>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</si>
  <si>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</si>
  <si>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</si>
  <si>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</si>
  <si>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</si>
  <si>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</si>
  <si>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</si>
  <si>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</si>
  <si>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</si>
  <si>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</si>
  <si>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</si>
  <si>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</si>
  <si>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</si>
  <si>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</si>
  <si>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</si>
  <si>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</si>
  <si>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</si>
  <si>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</si>
  <si>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</si>
  <si>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</si>
  <si>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</si>
  <si>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</si>
  <si>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</si>
  <si>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</si>
  <si>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</si>
  <si>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</si>
  <si>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</si>
  <si>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</si>
  <si>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</si>
  <si>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</si>
  <si>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</si>
  <si>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</si>
  <si>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</si>
  <si>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</si>
  <si>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</si>
  <si>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</si>
  <si>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</si>
  <si>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</si>
  <si>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</si>
  <si>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</si>
  <si>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</si>
  <si>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</si>
  <si>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</si>
  <si>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</si>
  <si>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</si>
  <si>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</si>
  <si>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</si>
  <si>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</si>
  <si>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</si>
  <si>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</si>
  <si>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</si>
  <si>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</si>
  <si>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</si>
  <si>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</si>
  <si>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</si>
  <si>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</si>
  <si>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</si>
  <si>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</si>
  <si>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</si>
  <si>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</si>
  <si>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</si>
  <si>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</si>
  <si>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</si>
  <si>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</si>
  <si>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</si>
  <si>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</si>
  <si>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</si>
  <si>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</si>
  <si>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</si>
  <si>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</si>
  <si>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</si>
  <si>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</si>
  <si>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</si>
  <si>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</si>
  <si>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</si>
  <si>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</si>
  <si>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</si>
  <si>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</si>
  <si>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</si>
  <si>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</si>
  <si>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</si>
  <si>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</si>
  <si>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</si>
  <si>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</si>
  <si>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</si>
  <si>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</si>
  <si>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</si>
  <si>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</si>
  <si>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</si>
  <si>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</si>
  <si>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</si>
  <si>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</si>
  <si>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</si>
  <si>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</si>
  <si>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</si>
  <si>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</si>
  <si>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</si>
  <si>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</si>
  <si>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</si>
  <si>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</si>
  <si>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</si>
  <si>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</si>
  <si>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</si>
  <si>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</si>
  <si>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</si>
  <si>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</si>
  <si>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</si>
  <si>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</si>
  <si>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</si>
  <si>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</si>
  <si>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</si>
  <si>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</si>
  <si>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</si>
  <si>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</si>
  <si>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</si>
  <si>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</si>
  <si>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</si>
  <si>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</si>
  <si>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</si>
  <si>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</si>
  <si>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</si>
  <si>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</si>
  <si>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</si>
  <si>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</si>
  <si>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</si>
  <si>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</si>
  <si>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</si>
  <si>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</si>
  <si>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</si>
  <si>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</si>
  <si>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</si>
  <si>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</si>
  <si>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</si>
  <si>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</si>
  <si>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</si>
  <si>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</si>
  <si>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</si>
  <si>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</si>
  <si>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</si>
  <si>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</si>
  <si>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</si>
  <si>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</si>
  <si>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</si>
  <si>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</si>
  <si>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</si>
  <si>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</si>
  <si>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</si>
  <si>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</si>
  <si>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</si>
  <si>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</si>
  <si>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</si>
  <si>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</si>
  <si>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</si>
  <si>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</si>
  <si>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</si>
  <si>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</si>
  <si>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</si>
  <si>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</si>
  <si>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</si>
  <si>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</si>
  <si>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</si>
  <si>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</si>
  <si>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</si>
  <si>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</si>
  <si>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</si>
  <si>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</si>
  <si>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</si>
  <si>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</si>
  <si>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</si>
  <si>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</si>
  <si>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</si>
  <si>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</si>
  <si>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</si>
  <si>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</si>
  <si>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</si>
  <si>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</si>
  <si>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</si>
  <si>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</si>
  <si>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</si>
  <si>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</si>
  <si>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</si>
  <si>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</si>
  <si>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</si>
  <si>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</si>
  <si>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</si>
  <si>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</si>
  <si>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</si>
  <si>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</si>
  <si>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</si>
  <si>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</si>
  <si>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</si>
  <si>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</si>
  <si>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</si>
  <si>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</si>
  <si>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</si>
  <si>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</si>
  <si>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</si>
  <si>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</si>
  <si>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</si>
  <si>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</si>
  <si>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</si>
  <si>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</si>
  <si>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</si>
  <si>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</si>
  <si>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</si>
  <si>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</si>
  <si>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</si>
  <si>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</si>
  <si>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</si>
  <si>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</si>
  <si>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</si>
  <si>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</si>
  <si>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</si>
  <si>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</si>
  <si>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</si>
  <si>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</si>
  <si>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</si>
  <si>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</si>
  <si>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</si>
  <si>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</si>
  <si>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</si>
  <si>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</si>
  <si>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</si>
  <si>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</si>
  <si>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</si>
  <si>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</si>
  <si>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</si>
  <si>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</si>
  <si>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</si>
  <si>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</si>
  <si>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</si>
  <si>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</si>
  <si>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</si>
  <si>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</si>
  <si>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</si>
  <si>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</si>
  <si>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</si>
  <si>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</si>
  <si>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</si>
  <si>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</si>
  <si>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</si>
  <si>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</si>
  <si>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</si>
  <si>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</si>
  <si>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</si>
  <si>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</si>
  <si>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</si>
  <si>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</si>
  <si>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</si>
  <si>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</si>
  <si>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</si>
  <si>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</si>
  <si>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</si>
  <si>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</si>
  <si>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</si>
  <si>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</si>
  <si>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</si>
  <si>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</si>
  <si>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</si>
  <si>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</si>
  <si>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</si>
  <si>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</si>
  <si>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</si>
  <si>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</si>
  <si>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</si>
  <si>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</si>
  <si>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</si>
  <si>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</si>
  <si>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</si>
  <si>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</si>
  <si>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</si>
  <si>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</si>
  <si>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</si>
  <si>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</si>
  <si>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</si>
  <si>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</si>
  <si>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</si>
  <si>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</si>
  <si>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</si>
  <si>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</si>
  <si>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</si>
  <si>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</si>
  <si>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</si>
  <si>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</si>
  <si>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</si>
  <si>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</si>
  <si>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</si>
  <si>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</si>
  <si>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</si>
  <si>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</si>
  <si>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</si>
  <si>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</si>
  <si>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</si>
  <si>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</si>
  <si>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</si>
  <si>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</si>
  <si>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</si>
  <si>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</si>
  <si>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</si>
  <si>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</si>
  <si>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</si>
  <si>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</si>
  <si>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</si>
  <si>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</si>
  <si>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</si>
  <si>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</si>
  <si>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</si>
  <si>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</si>
  <si>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</si>
  <si>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</si>
  <si>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</si>
  <si>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</si>
  <si>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</si>
  <si>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</si>
  <si>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</si>
  <si>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</si>
  <si>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</si>
  <si>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</si>
  <si>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</si>
  <si>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</si>
  <si>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</si>
  <si>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</si>
  <si>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</si>
  <si>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</si>
  <si>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</si>
  <si>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</si>
  <si>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</si>
  <si>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</si>
  <si>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</si>
  <si>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</si>
  <si>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</si>
  <si>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</si>
  <si>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</si>
  <si>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</si>
  <si>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</si>
  <si>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</si>
  <si>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</si>
  <si>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</si>
  <si>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</si>
  <si>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</si>
  <si>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</si>
  <si>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</si>
  <si>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</si>
  <si>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</si>
  <si>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</si>
  <si>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</si>
  <si>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</si>
  <si>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</si>
  <si>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</si>
  <si>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</si>
  <si>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</si>
  <si>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</si>
  <si>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</si>
  <si>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</si>
  <si>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</si>
  <si>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</si>
  <si>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</si>
  <si>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</si>
  <si>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</si>
  <si>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</si>
  <si>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</si>
  <si>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</si>
  <si>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</si>
  <si>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</si>
  <si>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</si>
  <si>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</si>
  <si>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</si>
  <si>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</si>
  <si>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</si>
  <si>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</si>
  <si>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</si>
  <si>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</si>
  <si>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</si>
  <si>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</si>
  <si>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</si>
  <si>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</si>
  <si>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</si>
  <si>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</si>
  <si>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</si>
  <si>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</si>
  <si>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</si>
  <si>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</si>
  <si>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</si>
  <si>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</si>
  <si>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</si>
  <si>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</si>
  <si>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</si>
  <si>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</si>
  <si>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</si>
  <si>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</si>
  <si>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</si>
  <si>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</si>
  <si>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</si>
  <si>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</si>
  <si>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</si>
  <si>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</si>
  <si>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</si>
  <si>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</si>
  <si>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</si>
  <si>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</si>
  <si>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</si>
  <si>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</si>
  <si>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</si>
  <si>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</si>
  <si>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</si>
  <si>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</si>
  <si>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</si>
  <si>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</si>
  <si>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</si>
  <si>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</si>
  <si>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</si>
  <si>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</si>
  <si>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</si>
  <si>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</si>
  <si>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</si>
  <si>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</si>
  <si>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</si>
  <si>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</si>
  <si>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</si>
  <si>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</si>
  <si>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</si>
  <si>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</si>
  <si>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</si>
  <si>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</si>
  <si>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</si>
  <si>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</si>
  <si>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</si>
  <si>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</si>
  <si>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</si>
  <si>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</si>
  <si>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</si>
  <si>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</si>
  <si>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</si>
  <si>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</si>
  <si>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</si>
  <si>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</si>
  <si>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</si>
  <si>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</si>
  <si>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</si>
  <si>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</si>
  <si>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</si>
  <si>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</si>
  <si>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</si>
  <si>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</si>
  <si>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</si>
  <si>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</si>
  <si>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</si>
  <si>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</si>
  <si>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</si>
  <si>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</si>
  <si>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</si>
  <si>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</si>
  <si>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</si>
  <si>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</si>
  <si>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</si>
  <si>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</si>
  <si>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</si>
  <si>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</si>
  <si>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</si>
  <si>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</si>
  <si>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</si>
  <si>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</si>
  <si>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</si>
  <si>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</si>
  <si>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</si>
  <si>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</si>
  <si>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</si>
  <si>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</si>
  <si>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</si>
  <si>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</si>
  <si>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</si>
  <si>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</si>
  <si>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</si>
  <si>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</si>
  <si>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</si>
  <si>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вагоноремонтный завод"</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</si>
  <si>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</si>
  <si>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</si>
  <si>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</si>
  <si>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</si>
  <si>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</si>
  <si>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</si>
  <si>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</si>
  <si>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</si>
  <si>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</si>
  <si>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</si>
  <si>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</si>
  <si>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</si>
  <si>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</si>
  <si>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</si>
  <si>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</si>
  <si>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</si>
  <si>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</si>
  <si>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</si>
  <si>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</si>
  <si>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</si>
  <si>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</si>
  <si>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</si>
  <si>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ДЕПАРТАМЕНТ СМОЛЕНСКОЙ ОБЛАСТИ ПО ЭНЕРГЕТИКЕ, ЭНЕРГОЭФФЕКТИВНОСТИ, ТАРИФНОЙ ПОЛИТИКЕ</t>
  </si>
  <si>
    <t>6730029638</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</si>
  <si>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</si>
  <si>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</si>
  <si>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</si>
  <si>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</si>
  <si>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</si>
  <si>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</si>
  <si>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</si>
  <si>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</si>
  <si>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</si>
  <si>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</si>
  <si>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</si>
  <si>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</si>
  <si>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</si>
  <si>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</si>
  <si>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</si>
  <si>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</si>
  <si>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</si>
  <si>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</si>
  <si>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</si>
  <si>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</si>
  <si>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</si>
  <si>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</si>
  <si>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</si>
  <si>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</si>
  <si>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</si>
  <si>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</si>
  <si>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</si>
  <si>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26359873</t>
  </si>
  <si>
    <t>ИП Оганов А.Г.</t>
  </si>
  <si>
    <t>672700044167</t>
  </si>
  <si>
    <t>19-04-2023 00:00:00</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</si>
  <si>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</si>
  <si>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</si>
  <si>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</si>
  <si>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</si>
  <si>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</si>
  <si>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</si>
  <si>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</si>
  <si>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</si>
  <si>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</si>
  <si>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</si>
  <si>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</si>
  <si>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</si>
  <si>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</si>
  <si>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</si>
  <si>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 Демидовского района</t>
  </si>
  <si>
    <t>6703003172</t>
  </si>
  <si>
    <t>670301001</t>
  </si>
  <si>
    <t>26653795</t>
  </si>
  <si>
    <t>МКП КХ "Голынки"</t>
  </si>
  <si>
    <t>6713009286</t>
  </si>
  <si>
    <t>671301001</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</si>
  <si>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</si>
  <si>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</si>
  <si>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</si>
  <si>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</si>
  <si>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</si>
  <si>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</si>
  <si>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</si>
  <si>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</si>
  <si>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</si>
  <si>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</si>
  <si>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30948565</t>
  </si>
  <si>
    <t>МУП "Водоканал" Ельнинского городского поселения Ельнинского района Смоленской области</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</si>
  <si>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</si>
  <si>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</si>
  <si>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</si>
  <si>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</si>
  <si>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</si>
  <si>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</si>
  <si>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</si>
  <si>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</si>
  <si>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</si>
  <si>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</si>
  <si>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</si>
  <si>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</si>
  <si>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</si>
  <si>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</si>
  <si>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</si>
  <si>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</si>
  <si>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</si>
  <si>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</si>
  <si>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</si>
  <si>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</si>
  <si>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</si>
  <si>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</si>
  <si>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671140100</t>
  </si>
  <si>
    <t>01-01-2021 00:00:00</t>
  </si>
  <si>
    <t>26375091</t>
  </si>
  <si>
    <t>МУП "Комбинат коммунальных предприятий" МО "город Десногорск"</t>
  </si>
  <si>
    <t>6724002162</t>
  </si>
  <si>
    <t>672401001</t>
  </si>
  <si>
    <t>26359796</t>
  </si>
  <si>
    <t>МУП "Коммунальник"</t>
  </si>
  <si>
    <t>6701005400</t>
  </si>
  <si>
    <t>26375046</t>
  </si>
  <si>
    <t>6701005488</t>
  </si>
  <si>
    <t>26375047</t>
  </si>
  <si>
    <t>МУП "Коммунальщик"</t>
  </si>
  <si>
    <t>6702002521</t>
  </si>
  <si>
    <t>670201001</t>
  </si>
  <si>
    <t>26375054</t>
  </si>
  <si>
    <t>6707003110</t>
  </si>
  <si>
    <t>670701001</t>
  </si>
  <si>
    <t>26375059</t>
  </si>
  <si>
    <t>6709004052</t>
  </si>
  <si>
    <t>670901001</t>
  </si>
  <si>
    <t>26375083</t>
  </si>
  <si>
    <t>6719004140</t>
  </si>
  <si>
    <t>26375087</t>
  </si>
  <si>
    <t>6720003292</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</si>
  <si>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</si>
  <si>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</si>
  <si>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</si>
  <si>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</si>
  <si>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</si>
  <si>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</si>
  <si>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</si>
  <si>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район"</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</si>
  <si>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</si>
  <si>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</si>
  <si>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</si>
  <si>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</si>
  <si>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</si>
  <si>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</si>
  <si>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</si>
  <si>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</si>
  <si>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</si>
  <si>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</si>
  <si>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</si>
  <si>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</si>
  <si>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</si>
  <si>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</si>
  <si>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</si>
  <si>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</si>
  <si>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 Кардымовского района</t>
  </si>
  <si>
    <t>6727028610</t>
  </si>
  <si>
    <t>01-07-2017 00:00:00</t>
  </si>
  <si>
    <t>31474407</t>
  </si>
  <si>
    <t>МУП "Талашкино"</t>
  </si>
  <si>
    <t>6714051347</t>
  </si>
  <si>
    <t>30869683</t>
  </si>
  <si>
    <t>МУП "Теплоснаб"</t>
  </si>
  <si>
    <t>6732118629</t>
  </si>
  <si>
    <t>673201001</t>
  </si>
  <si>
    <t>01-11-2016 00:00:00</t>
  </si>
  <si>
    <t>26446061</t>
  </si>
  <si>
    <t>МУП "Управление ЖКХ и С"</t>
  </si>
  <si>
    <t>6723009863</t>
  </si>
  <si>
    <t>26446403</t>
  </si>
  <si>
    <t>МУП "Управление коммунального хозяйства"</t>
  </si>
  <si>
    <t>6705004125</t>
  </si>
  <si>
    <t>670501001</t>
  </si>
  <si>
    <t>26375085</t>
  </si>
  <si>
    <t>МУП "Шумячское РПО КХ"</t>
  </si>
  <si>
    <t>6720000277</t>
  </si>
  <si>
    <t>26375048</t>
  </si>
  <si>
    <t>МУП "Янтарь"</t>
  </si>
  <si>
    <t>6703004472</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</si>
  <si>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</si>
  <si>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</si>
  <si>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</si>
  <si>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</si>
  <si>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</si>
  <si>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</si>
  <si>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</si>
  <si>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</si>
  <si>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</si>
  <si>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</si>
  <si>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</si>
  <si>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</si>
  <si>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</si>
  <si>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</si>
  <si>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</si>
  <si>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</si>
  <si>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</si>
  <si>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</si>
  <si>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</si>
  <si>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</si>
  <si>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</si>
  <si>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</si>
  <si>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</si>
  <si>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</si>
  <si>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</si>
  <si>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</si>
  <si>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</si>
  <si>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</si>
  <si>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</si>
  <si>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</si>
  <si>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</si>
  <si>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</si>
  <si>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</si>
  <si>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</si>
  <si>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</si>
  <si>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</si>
  <si>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</si>
  <si>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</si>
  <si>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</si>
  <si>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</si>
  <si>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</si>
  <si>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</si>
  <si>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</si>
  <si>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</si>
  <si>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</si>
  <si>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</si>
  <si>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</si>
  <si>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</si>
  <si>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</si>
  <si>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</si>
  <si>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</si>
  <si>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</si>
  <si>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</si>
  <si>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</si>
  <si>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</si>
  <si>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</si>
  <si>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</si>
  <si>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</si>
  <si>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</si>
  <si>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</si>
  <si>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</si>
  <si>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</si>
  <si>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</si>
  <si>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</si>
  <si>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</si>
  <si>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</si>
  <si>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</si>
  <si>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</si>
  <si>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</si>
  <si>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</si>
  <si>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</si>
  <si>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</si>
  <si>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</si>
  <si>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</si>
  <si>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</si>
  <si>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</si>
  <si>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</si>
  <si>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</si>
  <si>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</si>
  <si>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</si>
  <si>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</si>
  <si>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</si>
  <si>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</si>
  <si>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</si>
  <si>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</si>
  <si>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</si>
  <si>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</si>
  <si>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</si>
  <si>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</si>
  <si>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</si>
  <si>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</si>
  <si>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</si>
  <si>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</si>
  <si>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</si>
  <si>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</si>
  <si>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</si>
  <si>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</si>
  <si>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</si>
  <si>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</si>
  <si>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</si>
  <si>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</si>
  <si>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</si>
  <si>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</si>
  <si>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</si>
  <si>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</si>
  <si>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</si>
  <si>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</si>
  <si>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</si>
  <si>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</si>
  <si>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</si>
  <si>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</si>
  <si>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30858787</t>
  </si>
  <si>
    <t>ООО "Каскад"</t>
  </si>
  <si>
    <t>6714045463</t>
  </si>
  <si>
    <t>30-06-2023 00:00:00</t>
  </si>
  <si>
    <t>27819154</t>
  </si>
  <si>
    <t>ООО "Коммун-Сервис"</t>
  </si>
  <si>
    <t>6701005689</t>
  </si>
  <si>
    <t>14-08-2023 00:00:00</t>
  </si>
  <si>
    <t>26375079</t>
  </si>
  <si>
    <t>ООО "Коммунальное хозяйство"</t>
  </si>
  <si>
    <t>6716002867</t>
  </si>
  <si>
    <t>671601001</t>
  </si>
  <si>
    <t>26446431</t>
  </si>
  <si>
    <t>ООО "Коммунальные системы "Гнездово"</t>
  </si>
  <si>
    <t>6714028387</t>
  </si>
  <si>
    <t>26359827</t>
  </si>
  <si>
    <t>ООО "Коммунальные системы "Катынь"</t>
  </si>
  <si>
    <t>6714030435</t>
  </si>
  <si>
    <t>27-01-2023 00:00:00</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</si>
  <si>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</si>
  <si>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</si>
  <si>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</si>
  <si>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</si>
  <si>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</si>
  <si>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</si>
  <si>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</si>
  <si>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</si>
  <si>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</si>
  <si>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</si>
  <si>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</si>
  <si>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</si>
  <si>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</si>
  <si>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</si>
  <si>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</si>
  <si>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</si>
  <si>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</si>
  <si>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</si>
  <si>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</si>
  <si>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</si>
  <si>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</si>
  <si>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</si>
  <si>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</si>
  <si>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</si>
  <si>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</si>
  <si>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</si>
  <si>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</si>
  <si>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</si>
  <si>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</si>
  <si>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26375069</t>
  </si>
  <si>
    <t>ООО "Печерское"</t>
  </si>
  <si>
    <t>6730065700</t>
  </si>
  <si>
    <t>31-01-2023 00:00:00</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</si>
  <si>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</si>
  <si>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</si>
  <si>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</si>
  <si>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</si>
  <si>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</si>
  <si>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</si>
  <si>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</si>
  <si>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</si>
  <si>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</si>
  <si>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</si>
  <si>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</si>
  <si>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</si>
  <si>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</si>
  <si>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</si>
  <si>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</si>
  <si>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</si>
  <si>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</si>
  <si>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</si>
  <si>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</si>
  <si>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</si>
  <si>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</si>
  <si>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</si>
  <si>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</si>
  <si>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</si>
  <si>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</si>
  <si>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</si>
  <si>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</si>
  <si>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</si>
  <si>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</si>
  <si>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</si>
  <si>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673150001</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</si>
  <si>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</si>
  <si>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</si>
  <si>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</si>
  <si>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</si>
  <si>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</si>
  <si>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</si>
  <si>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</si>
  <si>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</si>
  <si>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</si>
  <si>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</si>
  <si>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31368700</t>
  </si>
  <si>
    <t>ООО "ТМК-Ярцевский метзавод"</t>
  </si>
  <si>
    <t>6623122216</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</si>
  <si>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</si>
  <si>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</si>
  <si>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</si>
  <si>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</si>
  <si>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</si>
  <si>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</si>
  <si>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</si>
  <si>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</si>
  <si>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</si>
  <si>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</si>
  <si>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</si>
  <si>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</si>
  <si>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</si>
  <si>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</si>
  <si>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</si>
  <si>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</si>
  <si>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</si>
  <si>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</si>
  <si>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</si>
  <si>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</si>
  <si>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</si>
  <si>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</si>
  <si>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</si>
  <si>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</si>
  <si>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</si>
  <si>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</si>
  <si>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</si>
  <si>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26381279</t>
  </si>
  <si>
    <t>ООО "Универсал"</t>
  </si>
  <si>
    <t>6726011557</t>
  </si>
  <si>
    <t>19-01-2023 00:00:00</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</si>
  <si>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</si>
  <si>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</si>
  <si>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</si>
  <si>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</si>
  <si>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</si>
  <si>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</si>
  <si>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</si>
  <si>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</si>
  <si>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</si>
  <si>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</si>
  <si>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</si>
  <si>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</si>
  <si>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</si>
  <si>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</si>
  <si>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</si>
  <si>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</si>
  <si>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</si>
  <si>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</si>
  <si>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</si>
  <si>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</si>
  <si>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</si>
  <si>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</si>
  <si>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</si>
  <si>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</si>
  <si>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</si>
  <si>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</si>
  <si>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</si>
  <si>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</si>
  <si>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</si>
  <si>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</si>
  <si>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</si>
  <si>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</si>
  <si>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</si>
  <si>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</si>
  <si>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</si>
  <si>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</si>
  <si>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</si>
  <si>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</si>
  <si>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</si>
  <si>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</si>
  <si>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</si>
  <si>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</si>
  <si>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</si>
  <si>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</si>
  <si>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</si>
  <si>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</si>
  <si>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</si>
  <si>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</si>
  <si>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</si>
  <si>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</si>
  <si>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</si>
  <si>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</si>
  <si>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</si>
  <si>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</si>
  <si>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</si>
  <si>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</si>
  <si>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</si>
  <si>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</si>
  <si>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</si>
  <si>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</si>
  <si>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</si>
  <si>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</si>
  <si>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</si>
  <si>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</si>
  <si>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</si>
  <si>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</si>
  <si>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</si>
  <si>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</si>
  <si>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</si>
  <si>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</si>
  <si>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</si>
  <si>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</si>
  <si>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</si>
  <si>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</si>
  <si>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26361217</t>
  </si>
  <si>
    <t>26447259</t>
  </si>
  <si>
    <t>Филиал АО "Квадра" - "Смоленская генерация"</t>
  </si>
  <si>
    <t>6829012680</t>
  </si>
  <si>
    <t>26445955</t>
  </si>
  <si>
    <t>Филиал АО "Концерн Росэнергоатом" "Смоленская атомная станция"</t>
  </si>
  <si>
    <t>7721632827</t>
  </si>
  <si>
    <t>672443001</t>
  </si>
  <si>
    <t>31357916</t>
  </si>
  <si>
    <t>Филиал ФГБУ "ЦЖКУ" Минобороны России (по ЗВО) ЖКС №1 (г. Смоленск)</t>
  </si>
  <si>
    <t>673245006</t>
  </si>
  <si>
    <t>30941480</t>
  </si>
  <si>
    <t>Филиал ФГБУ "ЦЖКУ" Минобороны России по ЗВО</t>
  </si>
  <si>
    <t>784243001</t>
  </si>
  <si>
    <t>28442450</t>
  </si>
  <si>
    <t>784201001</t>
  </si>
  <si>
    <t>26375088</t>
  </si>
  <si>
    <t>АО "Вяземский ДСК"</t>
  </si>
  <si>
    <t>6722000762</t>
  </si>
  <si>
    <t>26638791</t>
  </si>
  <si>
    <t>ИП Юрченко Г.Н.</t>
  </si>
  <si>
    <t>673106659512</t>
  </si>
  <si>
    <t>31539746</t>
  </si>
  <si>
    <t>МКП "Холм-Жирковское ЖКХ" Холм-Жирковского района Смоленской области</t>
  </si>
  <si>
    <t>6726026553</t>
  </si>
  <si>
    <t>20-05-2021 00:00:00</t>
  </si>
  <si>
    <t>31643260</t>
  </si>
  <si>
    <t>МУП "Вода Туманово"</t>
  </si>
  <si>
    <t>6722038149</t>
  </si>
  <si>
    <t>28794870</t>
  </si>
  <si>
    <t>МУП "Водоканал"</t>
  </si>
  <si>
    <t>6725019289</t>
  </si>
  <si>
    <t>16-02-2023 00:00:00</t>
  </si>
  <si>
    <t>26450435</t>
  </si>
  <si>
    <t>6704007370</t>
  </si>
  <si>
    <t>31390995</t>
  </si>
  <si>
    <t>6725033332</t>
  </si>
  <si>
    <t>26375101</t>
  </si>
  <si>
    <t>6726009935</t>
  </si>
  <si>
    <t>26452972</t>
  </si>
  <si>
    <t>6727016244</t>
  </si>
  <si>
    <t>28983465</t>
  </si>
  <si>
    <t>МУП "Водоканал" (пос. Озерный)</t>
  </si>
  <si>
    <t>6727051866</t>
  </si>
  <si>
    <t>26832225</t>
  </si>
  <si>
    <t>МУП "Водолей"</t>
  </si>
  <si>
    <t>6710004603</t>
  </si>
  <si>
    <t>671001001</t>
  </si>
  <si>
    <t>31486502</t>
  </si>
  <si>
    <t>6725034390</t>
  </si>
  <si>
    <t>31673954</t>
  </si>
  <si>
    <t>МУП "Водоснабжение Новое село"</t>
  </si>
  <si>
    <t>6722038170</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</si>
  <si>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</si>
  <si>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</si>
  <si>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</si>
  <si>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</si>
  <si>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</si>
  <si>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</si>
  <si>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</si>
  <si>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</si>
  <si>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</si>
  <si>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</si>
  <si>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</si>
  <si>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</si>
  <si>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</si>
  <si>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</si>
  <si>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31670204</t>
  </si>
  <si>
    <t>МУП "ЖКХ Андрейковское"</t>
  </si>
  <si>
    <t>6722038276</t>
  </si>
  <si>
    <t>31607740</t>
  </si>
  <si>
    <t>МУП "ЖКХ с. Новый"</t>
  </si>
  <si>
    <t>6722037811</t>
  </si>
  <si>
    <t>31486510</t>
  </si>
  <si>
    <t>МУП "ЖКХ-Красный"</t>
  </si>
  <si>
    <t>6714049588</t>
  </si>
  <si>
    <t>26375052</t>
  </si>
  <si>
    <t>МУП "Жилищник"</t>
  </si>
  <si>
    <t>6706005731</t>
  </si>
  <si>
    <t>670601001</t>
  </si>
  <si>
    <t>26381240</t>
  </si>
  <si>
    <t>МУП "Жилищно-коммунальная служба"</t>
  </si>
  <si>
    <t>6711002800</t>
  </si>
  <si>
    <t>671101001</t>
  </si>
  <si>
    <t>26453588</t>
  </si>
  <si>
    <t>МУП "Исток"</t>
  </si>
  <si>
    <t>6710004547</t>
  </si>
  <si>
    <t>30351489</t>
  </si>
  <si>
    <t>МУП "Капыревщина"</t>
  </si>
  <si>
    <t>6727025457</t>
  </si>
  <si>
    <t>26652102</t>
  </si>
  <si>
    <t>6710004554</t>
  </si>
  <si>
    <t>28038347</t>
  </si>
  <si>
    <t>МУП "КомфорТ"</t>
  </si>
  <si>
    <t>6727017978</t>
  </si>
  <si>
    <t>31670598</t>
  </si>
  <si>
    <t>МУП "Любовское"</t>
  </si>
  <si>
    <t>6725037143</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</si>
  <si>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</si>
  <si>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</si>
  <si>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</si>
  <si>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</si>
  <si>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</si>
  <si>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</si>
  <si>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</si>
  <si>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</si>
  <si>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</si>
  <si>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</si>
  <si>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</si>
  <si>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</si>
  <si>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</si>
  <si>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26375049</t>
  </si>
  <si>
    <t>МУП "Родник"</t>
  </si>
  <si>
    <t>6703004514</t>
  </si>
  <si>
    <t>31415043</t>
  </si>
  <si>
    <t>МУП "Сметанино"</t>
  </si>
  <si>
    <t>6714050128</t>
  </si>
  <si>
    <t>31538960</t>
  </si>
  <si>
    <t>МУП "Стодолище"</t>
  </si>
  <si>
    <t>6725034939</t>
  </si>
  <si>
    <t>21-05-2021 00:00:00</t>
  </si>
  <si>
    <t>31416429</t>
  </si>
  <si>
    <t>МУП "СтройСервис-Хохловское"</t>
  </si>
  <si>
    <t>6714050174</t>
  </si>
  <si>
    <t>30858796</t>
  </si>
  <si>
    <t>МУП "Суетово"</t>
  </si>
  <si>
    <t>6727028842</t>
  </si>
  <si>
    <t>31456160</t>
  </si>
  <si>
    <t>МУП "Угра-благоустройство"</t>
  </si>
  <si>
    <t>6722035444</t>
  </si>
  <si>
    <t>30829527</t>
  </si>
  <si>
    <t>МУП "Шумячская МТС"</t>
  </si>
  <si>
    <t>6720002796</t>
  </si>
  <si>
    <t>30829379</t>
  </si>
  <si>
    <t>МУП ЖКХ "Екимовичи"</t>
  </si>
  <si>
    <t>6725030035</t>
  </si>
  <si>
    <t>26375062</t>
  </si>
  <si>
    <t>МУУП "Лосненский ЖЭУ"</t>
  </si>
  <si>
    <t>6712007920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</si>
  <si>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</si>
  <si>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</si>
  <si>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</si>
  <si>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</si>
  <si>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</si>
  <si>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</si>
  <si>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</si>
  <si>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</si>
  <si>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</si>
  <si>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</si>
  <si>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</si>
  <si>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</si>
  <si>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</si>
  <si>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</si>
  <si>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26375086</t>
  </si>
  <si>
    <t>ОАО "Первомайский стекольный завод"</t>
  </si>
  <si>
    <t>6720000397</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</si>
  <si>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</si>
  <si>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</si>
  <si>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</si>
  <si>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</si>
  <si>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</si>
  <si>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</si>
  <si>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</si>
  <si>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</si>
  <si>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</si>
  <si>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</si>
  <si>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</si>
  <si>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</si>
  <si>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</si>
  <si>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</si>
  <si>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</si>
  <si>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</si>
  <si>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</si>
  <si>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</si>
  <si>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</si>
  <si>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</si>
  <si>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</si>
  <si>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</si>
  <si>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</si>
  <si>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</si>
  <si>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</si>
  <si>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</si>
  <si>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</si>
  <si>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</si>
  <si>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</si>
  <si>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</si>
  <si>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</si>
  <si>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</si>
  <si>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</si>
  <si>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</si>
  <si>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</si>
  <si>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</si>
  <si>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</si>
  <si>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</si>
  <si>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</si>
  <si>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</si>
  <si>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</si>
  <si>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</si>
  <si>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</si>
  <si>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</si>
  <si>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</si>
  <si>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</si>
  <si>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</si>
  <si>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</si>
  <si>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</si>
  <si>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</si>
  <si>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</si>
  <si>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</si>
  <si>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</si>
  <si>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</si>
  <si>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</si>
  <si>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</si>
  <si>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</si>
  <si>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</si>
  <si>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</si>
  <si>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27390866</t>
  </si>
  <si>
    <t>ООО "Титан"</t>
  </si>
  <si>
    <t>6727020970</t>
  </si>
  <si>
    <t>27682138</t>
  </si>
  <si>
    <t>ООО "Торговый Дом "Ключ"</t>
  </si>
  <si>
    <t>6729041373</t>
  </si>
  <si>
    <t>26381257</t>
  </si>
  <si>
    <t>ООО "Угранское коммунальное предприятие"</t>
  </si>
  <si>
    <t>6717004419</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</si>
  <si>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</si>
  <si>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</si>
  <si>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</si>
  <si>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</si>
  <si>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</si>
  <si>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</si>
  <si>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</si>
  <si>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</si>
  <si>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</si>
  <si>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</si>
  <si>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</si>
  <si>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</si>
  <si>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</si>
  <si>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</si>
  <si>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</si>
  <si>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</si>
  <si>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</si>
  <si>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</si>
  <si>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</si>
  <si>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</si>
  <si>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</si>
  <si>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</si>
  <si>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</si>
  <si>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</si>
  <si>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</si>
  <si>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</si>
  <si>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</si>
  <si>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</si>
  <si>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</si>
  <si>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</si>
  <si>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</si>
  <si>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</si>
  <si>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</si>
  <si>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</si>
  <si>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</si>
  <si>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</si>
  <si>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31682957</t>
  </si>
  <si>
    <t>МУП "Игоревское ЖКХ"</t>
  </si>
  <si>
    <t>6726027557</t>
  </si>
  <si>
    <t>20-01-2023 00:00:00</t>
  </si>
  <si>
    <t>31614558</t>
  </si>
  <si>
    <t>ООО "Водоснабжение водоотведение Смоленска"</t>
  </si>
  <si>
    <t>9705168986</t>
  </si>
  <si>
    <t>770501001</t>
  </si>
  <si>
    <t>31649625</t>
  </si>
  <si>
    <t>ООО "КВС"</t>
  </si>
  <si>
    <t>6727028225</t>
  </si>
  <si>
    <t>31415051</t>
  </si>
  <si>
    <t>ООО "Смоленские водные системы"</t>
  </si>
  <si>
    <t>7743310358</t>
  </si>
  <si>
    <t>774301001</t>
  </si>
  <si>
    <t>29-07-2019 00:00:00</t>
  </si>
  <si>
    <t>28454733</t>
  </si>
  <si>
    <t>ООО "ЭнергоКомплекс"</t>
  </si>
  <si>
    <t>5019024928</t>
  </si>
  <si>
    <t>501901001</t>
  </si>
  <si>
    <t>29-07-2013 00:00:00</t>
  </si>
  <si>
    <t>13-01-2023 00:00:00</t>
  </si>
  <si>
    <t>28063738</t>
  </si>
  <si>
    <t>АО "Спецавтохозяйство"</t>
  </si>
  <si>
    <t>6731069440</t>
  </si>
  <si>
    <t>30982055</t>
  </si>
  <si>
    <t>ОГУП "Экология"</t>
  </si>
  <si>
    <t>6731073414</t>
  </si>
  <si>
    <t>26382751</t>
  </si>
  <si>
    <t>ООО "Гранит"</t>
  </si>
  <si>
    <t>6726010916</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</si>
  <si>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</si>
  <si>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</si>
  <si>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</si>
  <si>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</si>
  <si>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</si>
  <si>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</si>
  <si>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</si>
  <si>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</si>
  <si>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</si>
  <si>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</si>
  <si>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</si>
  <si>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</si>
  <si>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</si>
  <si>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</si>
  <si>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</si>
  <si>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</si>
  <si>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</si>
  <si>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</si>
  <si>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</si>
  <si>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район</t>
  </si>
  <si>
    <t>66603000</t>
  </si>
  <si>
    <t>Беляевское</t>
  </si>
  <si>
    <t>66603410</t>
  </si>
  <si>
    <t>сельское поселение</t>
  </si>
  <si>
    <t>Будницкое</t>
  </si>
  <si>
    <t>66603415</t>
  </si>
  <si>
    <t>муниципальный район</t>
  </si>
  <si>
    <t>Велижское</t>
  </si>
  <si>
    <t>66603101</t>
  </si>
  <si>
    <t>городское поселение, в состав которого входит город</t>
  </si>
  <si>
    <t>Заозерское</t>
  </si>
  <si>
    <t>66603420</t>
  </si>
  <si>
    <t>Крутовское</t>
  </si>
  <si>
    <t>66603480</t>
  </si>
  <si>
    <t>Печенковское</t>
  </si>
  <si>
    <t>66603460</t>
  </si>
  <si>
    <t>Погорельское</t>
  </si>
  <si>
    <t>66603450</t>
  </si>
  <si>
    <t>Селезневское</t>
  </si>
  <si>
    <t>66603470</t>
  </si>
  <si>
    <t>Ситьковское</t>
  </si>
  <si>
    <t>66603440</t>
  </si>
  <si>
    <t>Вяземский муниципальный район</t>
  </si>
  <si>
    <t>66605000</t>
  </si>
  <si>
    <t>Андрейковское</t>
  </si>
  <si>
    <t>66605404</t>
  </si>
  <si>
    <t>Вяземское</t>
  </si>
  <si>
    <t>66605101</t>
  </si>
  <si>
    <t>Вязьма-Брянское сельское поселение</t>
  </si>
  <si>
    <t>66605408</t>
  </si>
  <si>
    <t>Ермолинское</t>
  </si>
  <si>
    <t>66605420</t>
  </si>
  <si>
    <t>Ефремовское</t>
  </si>
  <si>
    <t>66605424</t>
  </si>
  <si>
    <t>Заводское</t>
  </si>
  <si>
    <t>66605428</t>
  </si>
  <si>
    <t>Исаковское</t>
  </si>
  <si>
    <t>66605432</t>
  </si>
  <si>
    <t>Кайдаковское</t>
  </si>
  <si>
    <t>66605436</t>
  </si>
  <si>
    <t>Калпитское</t>
  </si>
  <si>
    <t>66605440</t>
  </si>
  <si>
    <t>Каснянское</t>
  </si>
  <si>
    <t>66605444</t>
  </si>
  <si>
    <t>Масловское</t>
  </si>
  <si>
    <t>66605448</t>
  </si>
  <si>
    <t>Мещерское</t>
  </si>
  <si>
    <t>66605452</t>
  </si>
  <si>
    <t>Новосельское</t>
  </si>
  <si>
    <t>66605456</t>
  </si>
  <si>
    <t>Относовское</t>
  </si>
  <si>
    <t>66605460</t>
  </si>
  <si>
    <t>Поляновское</t>
  </si>
  <si>
    <t>66605464</t>
  </si>
  <si>
    <t>Российское</t>
  </si>
  <si>
    <t>66605468</t>
  </si>
  <si>
    <t>Семлевское</t>
  </si>
  <si>
    <t>66605472</t>
  </si>
  <si>
    <t>Степаниковское</t>
  </si>
  <si>
    <t>66605476</t>
  </si>
  <si>
    <t>Тумановское</t>
  </si>
  <si>
    <t>66605480</t>
  </si>
  <si>
    <t>Хмелитское</t>
  </si>
  <si>
    <t>66605484</t>
  </si>
  <si>
    <t>Царево-Займищенское</t>
  </si>
  <si>
    <t>66605486</t>
  </si>
  <si>
    <t>Шуйское</t>
  </si>
  <si>
    <t>66605490</t>
  </si>
  <si>
    <t>Юшковское</t>
  </si>
  <si>
    <t>66605494</t>
  </si>
  <si>
    <t>Гагаринский муниципальный район</t>
  </si>
  <si>
    <t>66608000</t>
  </si>
  <si>
    <t>Акатовское</t>
  </si>
  <si>
    <t>66608404</t>
  </si>
  <si>
    <t>Ашковское</t>
  </si>
  <si>
    <t>66608460</t>
  </si>
  <si>
    <t>Баскаковское</t>
  </si>
  <si>
    <t>66608408</t>
  </si>
  <si>
    <t>Гагаринское</t>
  </si>
  <si>
    <t>66608101</t>
  </si>
  <si>
    <t>Гагаринское сельское поселение</t>
  </si>
  <si>
    <t>66608416</t>
  </si>
  <si>
    <t>Ельнинское</t>
  </si>
  <si>
    <t>66608480</t>
  </si>
  <si>
    <t>Кармановское</t>
  </si>
  <si>
    <t>66608424</t>
  </si>
  <si>
    <t>Мальцевское</t>
  </si>
  <si>
    <t>66608412</t>
  </si>
  <si>
    <t>Никольское</t>
  </si>
  <si>
    <t>66608456</t>
  </si>
  <si>
    <t>Покровское</t>
  </si>
  <si>
    <t>66608448</t>
  </si>
  <si>
    <t>Потаповское</t>
  </si>
  <si>
    <t>66608462</t>
  </si>
  <si>
    <t>Пречистенское</t>
  </si>
  <si>
    <t>66608464</t>
  </si>
  <si>
    <t>Родомановское</t>
  </si>
  <si>
    <t>66608444</t>
  </si>
  <si>
    <t>Самуйловское</t>
  </si>
  <si>
    <t>66608468</t>
  </si>
  <si>
    <t>Серго-Ивановское</t>
  </si>
  <si>
    <t>66608472</t>
  </si>
  <si>
    <t>Токаревское</t>
  </si>
  <si>
    <t>66608476</t>
  </si>
  <si>
    <t>Глинковский муниципальный район</t>
  </si>
  <si>
    <t>66609000</t>
  </si>
  <si>
    <t>Белохолмское</t>
  </si>
  <si>
    <t>66609406</t>
  </si>
  <si>
    <t>Бердниковское</t>
  </si>
  <si>
    <t>66609408</t>
  </si>
  <si>
    <t>Болтутинское</t>
  </si>
  <si>
    <t>66609403</t>
  </si>
  <si>
    <t>Глинковское</t>
  </si>
  <si>
    <t>66609411</t>
  </si>
  <si>
    <t>Доброминское</t>
  </si>
  <si>
    <t>66609414</t>
  </si>
  <si>
    <t>Ромодановское</t>
  </si>
  <si>
    <t>66609430</t>
  </si>
  <si>
    <t>Город Десногорск</t>
  </si>
  <si>
    <t>66710000</t>
  </si>
  <si>
    <t>городской округ</t>
  </si>
  <si>
    <t>Город Смоленск</t>
  </si>
  <si>
    <t>66701000</t>
  </si>
  <si>
    <t>60</t>
  </si>
  <si>
    <t>Демидовский муниципальный район</t>
  </si>
  <si>
    <t>66611000</t>
  </si>
  <si>
    <t>Баклановское</t>
  </si>
  <si>
    <t>66611405</t>
  </si>
  <si>
    <t>61</t>
  </si>
  <si>
    <t>Борковское</t>
  </si>
  <si>
    <t>66611410</t>
  </si>
  <si>
    <t>62</t>
  </si>
  <si>
    <t>Бородинское</t>
  </si>
  <si>
    <t>66611415</t>
  </si>
  <si>
    <t>63</t>
  </si>
  <si>
    <t>Воробьевское</t>
  </si>
  <si>
    <t>66611420</t>
  </si>
  <si>
    <t>64</t>
  </si>
  <si>
    <t>65</t>
  </si>
  <si>
    <t>Демидовское</t>
  </si>
  <si>
    <t>66611101</t>
  </si>
  <si>
    <t>Дубровское</t>
  </si>
  <si>
    <t>66611435</t>
  </si>
  <si>
    <t>67</t>
  </si>
  <si>
    <t>Жичицкое</t>
  </si>
  <si>
    <t>66611440</t>
  </si>
  <si>
    <t>Заборьевское</t>
  </si>
  <si>
    <t>66611445</t>
  </si>
  <si>
    <t>69</t>
  </si>
  <si>
    <t>Закрутское</t>
  </si>
  <si>
    <t>66611450</t>
  </si>
  <si>
    <t>70</t>
  </si>
  <si>
    <t>Закустищенское</t>
  </si>
  <si>
    <t>66611455</t>
  </si>
  <si>
    <t>71</t>
  </si>
  <si>
    <t>Карцевское</t>
  </si>
  <si>
    <t>66611465</t>
  </si>
  <si>
    <t>72</t>
  </si>
  <si>
    <t>Пересудовское</t>
  </si>
  <si>
    <t>66611470</t>
  </si>
  <si>
    <t>73</t>
  </si>
  <si>
    <t>Полуяновское</t>
  </si>
  <si>
    <t>66611475</t>
  </si>
  <si>
    <t>74</t>
  </si>
  <si>
    <t>Пржевальское</t>
  </si>
  <si>
    <t>66611153</t>
  </si>
  <si>
    <t>городское поселение, в состав которого входит поселок</t>
  </si>
  <si>
    <t>75</t>
  </si>
  <si>
    <t>Слободское</t>
  </si>
  <si>
    <t>66611487</t>
  </si>
  <si>
    <t>76</t>
  </si>
  <si>
    <t>Титовщинское</t>
  </si>
  <si>
    <t>66611490</t>
  </si>
  <si>
    <t>77</t>
  </si>
  <si>
    <t>Шаповское</t>
  </si>
  <si>
    <t>66611495</t>
  </si>
  <si>
    <t>78</t>
  </si>
  <si>
    <t>Дорогобужский муниципальный район</t>
  </si>
  <si>
    <t>66614000</t>
  </si>
  <si>
    <t>Алексинское</t>
  </si>
  <si>
    <t>66614405</t>
  </si>
  <si>
    <t>79</t>
  </si>
  <si>
    <t>Балакиревское</t>
  </si>
  <si>
    <t>66614410</t>
  </si>
  <si>
    <t>80</t>
  </si>
  <si>
    <t>Васинское</t>
  </si>
  <si>
    <t>66614415</t>
  </si>
  <si>
    <t>81</t>
  </si>
  <si>
    <t>Верхнеднепровское</t>
  </si>
  <si>
    <t>66614153</t>
  </si>
  <si>
    <t>82</t>
  </si>
  <si>
    <t>83</t>
  </si>
  <si>
    <t>Дорогобужское</t>
  </si>
  <si>
    <t>66614101</t>
  </si>
  <si>
    <t>84</t>
  </si>
  <si>
    <t>Княщинское</t>
  </si>
  <si>
    <t>66614425</t>
  </si>
  <si>
    <t>85</t>
  </si>
  <si>
    <t>Кузинское</t>
  </si>
  <si>
    <t>66614430</t>
  </si>
  <si>
    <t>86</t>
  </si>
  <si>
    <t>Михайловское</t>
  </si>
  <si>
    <t>66614440</t>
  </si>
  <si>
    <t>87</t>
  </si>
  <si>
    <t>Озерищенское</t>
  </si>
  <si>
    <t>66614450</t>
  </si>
  <si>
    <t>88</t>
  </si>
  <si>
    <t>Полибинское</t>
  </si>
  <si>
    <t>66614445</t>
  </si>
  <si>
    <t>89</t>
  </si>
  <si>
    <t>Слойковское</t>
  </si>
  <si>
    <t>66614460</t>
  </si>
  <si>
    <t>90</t>
  </si>
  <si>
    <t>Усвятское</t>
  </si>
  <si>
    <t>66614465</t>
  </si>
  <si>
    <t>91</t>
  </si>
  <si>
    <t>Ушаковское</t>
  </si>
  <si>
    <t>66614470</t>
  </si>
  <si>
    <t>92</t>
  </si>
  <si>
    <t>Фрунзенское</t>
  </si>
  <si>
    <t>66614475</t>
  </si>
  <si>
    <t>93</t>
  </si>
  <si>
    <t>66616000</t>
  </si>
  <si>
    <t>Бабинское</t>
  </si>
  <si>
    <t>66616404</t>
  </si>
  <si>
    <t>94</t>
  </si>
  <si>
    <t>Бересневское</t>
  </si>
  <si>
    <t>66616407</t>
  </si>
  <si>
    <t>95</t>
  </si>
  <si>
    <t>Булгаковское</t>
  </si>
  <si>
    <t>66616412</t>
  </si>
  <si>
    <t>96</t>
  </si>
  <si>
    <t>Добринское</t>
  </si>
  <si>
    <t>66616424</t>
  </si>
  <si>
    <t>97</t>
  </si>
  <si>
    <t>98</t>
  </si>
  <si>
    <t>Духовщинское</t>
  </si>
  <si>
    <t>66616101</t>
  </si>
  <si>
    <t>99</t>
  </si>
  <si>
    <t>Пречистенское сельское поселение</t>
  </si>
  <si>
    <t>66616448</t>
  </si>
  <si>
    <t>101</t>
  </si>
  <si>
    <t>Третьяковское</t>
  </si>
  <si>
    <t>66616468</t>
  </si>
  <si>
    <t>102</t>
  </si>
  <si>
    <t>Ельнинский муниципальный район</t>
  </si>
  <si>
    <t>66619000</t>
  </si>
  <si>
    <t>Бобровичское</t>
  </si>
  <si>
    <t>66619416</t>
  </si>
  <si>
    <t>103</t>
  </si>
  <si>
    <t>104</t>
  </si>
  <si>
    <t>Ельнинское городское поселение</t>
  </si>
  <si>
    <t>66619101</t>
  </si>
  <si>
    <t>105</t>
  </si>
  <si>
    <t>Коробецкое</t>
  </si>
  <si>
    <t>66619440</t>
  </si>
  <si>
    <t>106</t>
  </si>
  <si>
    <t>Леонидовское</t>
  </si>
  <si>
    <t>66619452</t>
  </si>
  <si>
    <t>107</t>
  </si>
  <si>
    <t>Мазовское</t>
  </si>
  <si>
    <t>66619456</t>
  </si>
  <si>
    <t>108</t>
  </si>
  <si>
    <t>Малышевское</t>
  </si>
  <si>
    <t>66619458</t>
  </si>
  <si>
    <t>109</t>
  </si>
  <si>
    <t>Мутищенское</t>
  </si>
  <si>
    <t>66619460</t>
  </si>
  <si>
    <t>110</t>
  </si>
  <si>
    <t>Новоспасское</t>
  </si>
  <si>
    <t>66619448</t>
  </si>
  <si>
    <t>111</t>
  </si>
  <si>
    <t>Пронинское</t>
  </si>
  <si>
    <t>66619472</t>
  </si>
  <si>
    <t>112</t>
  </si>
  <si>
    <t>Рождественское</t>
  </si>
  <si>
    <t>66619476</t>
  </si>
  <si>
    <t>113</t>
  </si>
  <si>
    <t>Теренинское</t>
  </si>
  <si>
    <t>66619484</t>
  </si>
  <si>
    <t>114</t>
  </si>
  <si>
    <t>Ершичский муниципальный район</t>
  </si>
  <si>
    <t>66621000</t>
  </si>
  <si>
    <t>Беседковское</t>
  </si>
  <si>
    <t>66621411</t>
  </si>
  <si>
    <t>115</t>
  </si>
  <si>
    <t>Воргинское</t>
  </si>
  <si>
    <t>66621414</t>
  </si>
  <si>
    <t>116</t>
  </si>
  <si>
    <t>Егоровское</t>
  </si>
  <si>
    <t>66621422</t>
  </si>
  <si>
    <t>117</t>
  </si>
  <si>
    <t>118</t>
  </si>
  <si>
    <t>Ершичское</t>
  </si>
  <si>
    <t>66621433</t>
  </si>
  <si>
    <t>119</t>
  </si>
  <si>
    <t>Кузьмичское</t>
  </si>
  <si>
    <t>66621444</t>
  </si>
  <si>
    <t>120</t>
  </si>
  <si>
    <t>Поселковское</t>
  </si>
  <si>
    <t>66621455</t>
  </si>
  <si>
    <t>121</t>
  </si>
  <si>
    <t>Руханское</t>
  </si>
  <si>
    <t>66621466</t>
  </si>
  <si>
    <t>122</t>
  </si>
  <si>
    <t>Сеннянское</t>
  </si>
  <si>
    <t>66621477</t>
  </si>
  <si>
    <t>123</t>
  </si>
  <si>
    <t>Сукромлянское</t>
  </si>
  <si>
    <t>66621488</t>
  </si>
  <si>
    <t>124</t>
  </si>
  <si>
    <t>Кардымовский муниципальный район</t>
  </si>
  <si>
    <t>66623000</t>
  </si>
  <si>
    <t>Березкинское</t>
  </si>
  <si>
    <t>66623412</t>
  </si>
  <si>
    <t>125</t>
  </si>
  <si>
    <t>Каменское</t>
  </si>
  <si>
    <t>66623410</t>
  </si>
  <si>
    <t>126</t>
  </si>
  <si>
    <t>127</t>
  </si>
  <si>
    <t>Кардымовское</t>
  </si>
  <si>
    <t>66623151</t>
  </si>
  <si>
    <t>128</t>
  </si>
  <si>
    <t>Мольковское</t>
  </si>
  <si>
    <t>66623418</t>
  </si>
  <si>
    <t>129</t>
  </si>
  <si>
    <t>Нетризовское</t>
  </si>
  <si>
    <t>66623422</t>
  </si>
  <si>
    <t>130</t>
  </si>
  <si>
    <t>Первомайское</t>
  </si>
  <si>
    <t>66623426</t>
  </si>
  <si>
    <t>131</t>
  </si>
  <si>
    <t>Соловьевское</t>
  </si>
  <si>
    <t>66623430</t>
  </si>
  <si>
    <t>132</t>
  </si>
  <si>
    <t>Тюшинское</t>
  </si>
  <si>
    <t>66623432</t>
  </si>
  <si>
    <t>133</t>
  </si>
  <si>
    <t>Шокинское</t>
  </si>
  <si>
    <t>66623428</t>
  </si>
  <si>
    <t>134</t>
  </si>
  <si>
    <t>Краснинский муниципальный район</t>
  </si>
  <si>
    <t>66624000</t>
  </si>
  <si>
    <t>Викторовское</t>
  </si>
  <si>
    <t>66624405</t>
  </si>
  <si>
    <t>135</t>
  </si>
  <si>
    <t>Волковское</t>
  </si>
  <si>
    <t>66624410</t>
  </si>
  <si>
    <t>136</t>
  </si>
  <si>
    <t>Волоедовское</t>
  </si>
  <si>
    <t>66624415</t>
  </si>
  <si>
    <t>137</t>
  </si>
  <si>
    <t>Глубокинское</t>
  </si>
  <si>
    <t>66624425</t>
  </si>
  <si>
    <t>138</t>
  </si>
  <si>
    <t>Гусинское</t>
  </si>
  <si>
    <t>66624430</t>
  </si>
  <si>
    <t>139</t>
  </si>
  <si>
    <t>140</t>
  </si>
  <si>
    <t>Краснинское</t>
  </si>
  <si>
    <t>66624151</t>
  </si>
  <si>
    <t>141</t>
  </si>
  <si>
    <t>Красновское</t>
  </si>
  <si>
    <t>66624435</t>
  </si>
  <si>
    <t>142</t>
  </si>
  <si>
    <t>Малеевское</t>
  </si>
  <si>
    <t>66624445</t>
  </si>
  <si>
    <t>143</t>
  </si>
  <si>
    <t>Маньковское</t>
  </si>
  <si>
    <t>66624450</t>
  </si>
  <si>
    <t>144</t>
  </si>
  <si>
    <t>Мерлинское</t>
  </si>
  <si>
    <t>66624455</t>
  </si>
  <si>
    <t>145</t>
  </si>
  <si>
    <t>Нейковское</t>
  </si>
  <si>
    <t>66624460</t>
  </si>
  <si>
    <t>146</t>
  </si>
  <si>
    <t>Октябрьское</t>
  </si>
  <si>
    <t>66624465</t>
  </si>
  <si>
    <t>147</t>
  </si>
  <si>
    <t>Павловское</t>
  </si>
  <si>
    <t>66624470</t>
  </si>
  <si>
    <t>148</t>
  </si>
  <si>
    <t>Монастырщинский муниципальный район</t>
  </si>
  <si>
    <t>66627000</t>
  </si>
  <si>
    <t>Александровское</t>
  </si>
  <si>
    <t>66627405</t>
  </si>
  <si>
    <t>149</t>
  </si>
  <si>
    <t>Барсуковское</t>
  </si>
  <si>
    <t>66627410</t>
  </si>
  <si>
    <t>150</t>
  </si>
  <si>
    <t>Гоголевское</t>
  </si>
  <si>
    <t>66627420</t>
  </si>
  <si>
    <t>151</t>
  </si>
  <si>
    <t>Добросельское</t>
  </si>
  <si>
    <t>66627425</t>
  </si>
  <si>
    <t>152</t>
  </si>
  <si>
    <t>Любавичское</t>
  </si>
  <si>
    <t>66627465</t>
  </si>
  <si>
    <t>153</t>
  </si>
  <si>
    <t>Монастырщинский</t>
  </si>
  <si>
    <t>66627151</t>
  </si>
  <si>
    <t>154</t>
  </si>
  <si>
    <t>155</t>
  </si>
  <si>
    <t>Новомихайловское</t>
  </si>
  <si>
    <t>66627460</t>
  </si>
  <si>
    <t>156</t>
  </si>
  <si>
    <t>Слободское сельское поселение</t>
  </si>
  <si>
    <t>66627450</t>
  </si>
  <si>
    <t>157</t>
  </si>
  <si>
    <t>Соболевское</t>
  </si>
  <si>
    <t>66627480</t>
  </si>
  <si>
    <t>158</t>
  </si>
  <si>
    <t>Татарское</t>
  </si>
  <si>
    <t>66627475</t>
  </si>
  <si>
    <t>159</t>
  </si>
  <si>
    <t>Новодугинский муниципальный район</t>
  </si>
  <si>
    <t>66630000</t>
  </si>
  <si>
    <t>Высоковское</t>
  </si>
  <si>
    <t>66630410</t>
  </si>
  <si>
    <t>160</t>
  </si>
  <si>
    <t>Днепровское</t>
  </si>
  <si>
    <t>66630415</t>
  </si>
  <si>
    <t>161</t>
  </si>
  <si>
    <t>Извековское</t>
  </si>
  <si>
    <t>66630420</t>
  </si>
  <si>
    <t>162</t>
  </si>
  <si>
    <t>Капустинское</t>
  </si>
  <si>
    <t>66630425</t>
  </si>
  <si>
    <t>163</t>
  </si>
  <si>
    <t>164</t>
  </si>
  <si>
    <t>Новодугинское</t>
  </si>
  <si>
    <t>66630435</t>
  </si>
  <si>
    <t>165</t>
  </si>
  <si>
    <t>Тесовское</t>
  </si>
  <si>
    <t>66630440</t>
  </si>
  <si>
    <t>166</t>
  </si>
  <si>
    <t>Починковский муниципальный район</t>
  </si>
  <si>
    <t>66633000</t>
  </si>
  <si>
    <t>Васьковское</t>
  </si>
  <si>
    <t>66633415</t>
  </si>
  <si>
    <t>167</t>
  </si>
  <si>
    <t>Даньковское</t>
  </si>
  <si>
    <t>66633422</t>
  </si>
  <si>
    <t>168</t>
  </si>
  <si>
    <t>Ивановское</t>
  </si>
  <si>
    <t>66633425</t>
  </si>
  <si>
    <t>169</t>
  </si>
  <si>
    <t>Климщинское</t>
  </si>
  <si>
    <t>66633430</t>
  </si>
  <si>
    <t>170</t>
  </si>
  <si>
    <t>Княжинское</t>
  </si>
  <si>
    <t>66633435</t>
  </si>
  <si>
    <t>171</t>
  </si>
  <si>
    <t>Краснознаменское</t>
  </si>
  <si>
    <t>66633440</t>
  </si>
  <si>
    <t>172</t>
  </si>
  <si>
    <t>Ленинское</t>
  </si>
  <si>
    <t>66633445</t>
  </si>
  <si>
    <t>173</t>
  </si>
  <si>
    <t>Лосненское</t>
  </si>
  <si>
    <t>66633447</t>
  </si>
  <si>
    <t>174</t>
  </si>
  <si>
    <t>Лысовское</t>
  </si>
  <si>
    <t>66633449</t>
  </si>
  <si>
    <t>175</t>
  </si>
  <si>
    <t>Мурыгинское</t>
  </si>
  <si>
    <t>66633450</t>
  </si>
  <si>
    <t>176</t>
  </si>
  <si>
    <t>Переснянское</t>
  </si>
  <si>
    <t>66633455</t>
  </si>
  <si>
    <t>177</t>
  </si>
  <si>
    <t>178</t>
  </si>
  <si>
    <t>Починковское</t>
  </si>
  <si>
    <t>66633101</t>
  </si>
  <si>
    <t>179</t>
  </si>
  <si>
    <t>Прудковское</t>
  </si>
  <si>
    <t>66633465</t>
  </si>
  <si>
    <t>180</t>
  </si>
  <si>
    <t>Стодолищенское</t>
  </si>
  <si>
    <t>66633485</t>
  </si>
  <si>
    <t>181</t>
  </si>
  <si>
    <t>Стригинское</t>
  </si>
  <si>
    <t>66633490</t>
  </si>
  <si>
    <t>182</t>
  </si>
  <si>
    <t>Шаталовское</t>
  </si>
  <si>
    <t>66633495</t>
  </si>
  <si>
    <t>183</t>
  </si>
  <si>
    <t>Шмаковское</t>
  </si>
  <si>
    <t>66633497</t>
  </si>
  <si>
    <t>184</t>
  </si>
  <si>
    <t>Рославльский муниципальный район</t>
  </si>
  <si>
    <t>66636000</t>
  </si>
  <si>
    <t>Астапковичское</t>
  </si>
  <si>
    <t>66636408</t>
  </si>
  <si>
    <t>185</t>
  </si>
  <si>
    <t>Богдановское</t>
  </si>
  <si>
    <t>66636412</t>
  </si>
  <si>
    <t>186</t>
  </si>
  <si>
    <t>Волковичское</t>
  </si>
  <si>
    <t>66636404</t>
  </si>
  <si>
    <t>187</t>
  </si>
  <si>
    <t>Грязенятское</t>
  </si>
  <si>
    <t>66636420</t>
  </si>
  <si>
    <t>188</t>
  </si>
  <si>
    <t>Екимовичское</t>
  </si>
  <si>
    <t>66636430</t>
  </si>
  <si>
    <t>189</t>
  </si>
  <si>
    <t>Епишевское</t>
  </si>
  <si>
    <t>66636434</t>
  </si>
  <si>
    <t>190</t>
  </si>
  <si>
    <t>Жарынское</t>
  </si>
  <si>
    <t>66636438</t>
  </si>
  <si>
    <t>191</t>
  </si>
  <si>
    <t>Ивановское сельское поселение</t>
  </si>
  <si>
    <t>66636427</t>
  </si>
  <si>
    <t>192</t>
  </si>
  <si>
    <t>Кирилловское</t>
  </si>
  <si>
    <t>66636442</t>
  </si>
  <si>
    <t>193</t>
  </si>
  <si>
    <t>Костыревское</t>
  </si>
  <si>
    <t>66636446</t>
  </si>
  <si>
    <t>194</t>
  </si>
  <si>
    <t>Крапивенское</t>
  </si>
  <si>
    <t>66636453</t>
  </si>
  <si>
    <t>195</t>
  </si>
  <si>
    <t>Лесниковское</t>
  </si>
  <si>
    <t>66636458</t>
  </si>
  <si>
    <t>196</t>
  </si>
  <si>
    <t>Липовское</t>
  </si>
  <si>
    <t>66636460</t>
  </si>
  <si>
    <t>197</t>
  </si>
  <si>
    <t>Любовское</t>
  </si>
  <si>
    <t>66636462</t>
  </si>
  <si>
    <t>198</t>
  </si>
  <si>
    <t>Остерское</t>
  </si>
  <si>
    <t>66636470</t>
  </si>
  <si>
    <t>199</t>
  </si>
  <si>
    <t>Перенское</t>
  </si>
  <si>
    <t>66636472</t>
  </si>
  <si>
    <t>200</t>
  </si>
  <si>
    <t>Пригорьевское</t>
  </si>
  <si>
    <t>66636476</t>
  </si>
  <si>
    <t>201</t>
  </si>
  <si>
    <t>202</t>
  </si>
  <si>
    <t>Рославльское</t>
  </si>
  <si>
    <t>66636101</t>
  </si>
  <si>
    <t>203</t>
  </si>
  <si>
    <t>Рославльское сельское поселение</t>
  </si>
  <si>
    <t>66636480</t>
  </si>
  <si>
    <t>204</t>
  </si>
  <si>
    <t>Савеевское</t>
  </si>
  <si>
    <t>66636484</t>
  </si>
  <si>
    <t>205</t>
  </si>
  <si>
    <t>Сырокоренское</t>
  </si>
  <si>
    <t>66636488</t>
  </si>
  <si>
    <t>206</t>
  </si>
  <si>
    <t>Хорошовское</t>
  </si>
  <si>
    <t>66636492</t>
  </si>
  <si>
    <t>207</t>
  </si>
  <si>
    <t>Руднянский муниципальный район</t>
  </si>
  <si>
    <t>66638000</t>
  </si>
  <si>
    <t>Голынковское</t>
  </si>
  <si>
    <t>66638153</t>
  </si>
  <si>
    <t>208</t>
  </si>
  <si>
    <t>Казимировское</t>
  </si>
  <si>
    <t>66638495</t>
  </si>
  <si>
    <t>209</t>
  </si>
  <si>
    <t>Кляриновское</t>
  </si>
  <si>
    <t>66638433</t>
  </si>
  <si>
    <t>210</t>
  </si>
  <si>
    <t>Кругловское</t>
  </si>
  <si>
    <t>66638438</t>
  </si>
  <si>
    <t>211</t>
  </si>
  <si>
    <t>Любавичское сельское поселение</t>
  </si>
  <si>
    <t>66638450</t>
  </si>
  <si>
    <t>212</t>
  </si>
  <si>
    <t>Переволочское</t>
  </si>
  <si>
    <t>66638460</t>
  </si>
  <si>
    <t>213</t>
  </si>
  <si>
    <t>Понизовское</t>
  </si>
  <si>
    <t>66638475</t>
  </si>
  <si>
    <t>214</t>
  </si>
  <si>
    <t>215</t>
  </si>
  <si>
    <t>Руднянское</t>
  </si>
  <si>
    <t>66638101</t>
  </si>
  <si>
    <t>216</t>
  </si>
  <si>
    <t>Смолиговское</t>
  </si>
  <si>
    <t>66638415</t>
  </si>
  <si>
    <t>217</t>
  </si>
  <si>
    <t>Чистиковское</t>
  </si>
  <si>
    <t>66638494</t>
  </si>
  <si>
    <t>218</t>
  </si>
  <si>
    <t>Сафоновский муниципальный район</t>
  </si>
  <si>
    <t>66641000</t>
  </si>
  <si>
    <t>Барановское</t>
  </si>
  <si>
    <t>66641410</t>
  </si>
  <si>
    <t>219</t>
  </si>
  <si>
    <t>Беленинское</t>
  </si>
  <si>
    <t>66641415</t>
  </si>
  <si>
    <t>220</t>
  </si>
  <si>
    <t>Богдановщинское</t>
  </si>
  <si>
    <t>66641430</t>
  </si>
  <si>
    <t>221</t>
  </si>
  <si>
    <t>Вадинское</t>
  </si>
  <si>
    <t>66641417</t>
  </si>
  <si>
    <t>222</t>
  </si>
  <si>
    <t>Васильевское</t>
  </si>
  <si>
    <t>66641420</t>
  </si>
  <si>
    <t>223</t>
  </si>
  <si>
    <t>Вышегорское</t>
  </si>
  <si>
    <t>66641425</t>
  </si>
  <si>
    <t>224</t>
  </si>
  <si>
    <t>Дроздовское</t>
  </si>
  <si>
    <t>66641435</t>
  </si>
  <si>
    <t>225</t>
  </si>
  <si>
    <t>Дуровское</t>
  </si>
  <si>
    <t>66641440</t>
  </si>
  <si>
    <t>226</t>
  </si>
  <si>
    <t>Зимницкое</t>
  </si>
  <si>
    <t>66641445</t>
  </si>
  <si>
    <t>227</t>
  </si>
  <si>
    <t>Игнатковское</t>
  </si>
  <si>
    <t>66641455</t>
  </si>
  <si>
    <t>228</t>
  </si>
  <si>
    <t>Издешковское</t>
  </si>
  <si>
    <t>66641457</t>
  </si>
  <si>
    <t>229</t>
  </si>
  <si>
    <t>Казулинское</t>
  </si>
  <si>
    <t>66641460</t>
  </si>
  <si>
    <t>230</t>
  </si>
  <si>
    <t>Николо-Погореловское</t>
  </si>
  <si>
    <t>66641470</t>
  </si>
  <si>
    <t>231</t>
  </si>
  <si>
    <t>Прудковское сельское поселение</t>
  </si>
  <si>
    <t>66641475</t>
  </si>
  <si>
    <t>232</t>
  </si>
  <si>
    <t>Пушкинское</t>
  </si>
  <si>
    <t>66641480</t>
  </si>
  <si>
    <t>233</t>
  </si>
  <si>
    <t>Рыбковское</t>
  </si>
  <si>
    <t>66641495</t>
  </si>
  <si>
    <t>234</t>
  </si>
  <si>
    <t>Сафоновский</t>
  </si>
  <si>
    <t>66641101</t>
  </si>
  <si>
    <t>235</t>
  </si>
  <si>
    <t>236</t>
  </si>
  <si>
    <t>Старосельское</t>
  </si>
  <si>
    <t>66641485</t>
  </si>
  <si>
    <t>237</t>
  </si>
  <si>
    <t>Смоленский муниципальный район</t>
  </si>
  <si>
    <t>66644000</t>
  </si>
  <si>
    <t>Волоковское</t>
  </si>
  <si>
    <t>66644415</t>
  </si>
  <si>
    <t>238</t>
  </si>
  <si>
    <t>Вязгинское</t>
  </si>
  <si>
    <t>66644417</t>
  </si>
  <si>
    <t>239</t>
  </si>
  <si>
    <t>Гнездовское сельское поселение</t>
  </si>
  <si>
    <t>66644421</t>
  </si>
  <si>
    <t>240</t>
  </si>
  <si>
    <t>Дивасовское</t>
  </si>
  <si>
    <t>66644424</t>
  </si>
  <si>
    <t>241</t>
  </si>
  <si>
    <t>Касплянское</t>
  </si>
  <si>
    <t>66644433</t>
  </si>
  <si>
    <t>242</t>
  </si>
  <si>
    <t>Катынское</t>
  </si>
  <si>
    <t>66644436</t>
  </si>
  <si>
    <t>243</t>
  </si>
  <si>
    <t>Козинское</t>
  </si>
  <si>
    <t>66644439</t>
  </si>
  <si>
    <t>244</t>
  </si>
  <si>
    <t>Корохоткинское</t>
  </si>
  <si>
    <t>66644442</t>
  </si>
  <si>
    <t>245</t>
  </si>
  <si>
    <t>Кощинское</t>
  </si>
  <si>
    <t>66644445</t>
  </si>
  <si>
    <t>246</t>
  </si>
  <si>
    <t>Лоинское</t>
  </si>
  <si>
    <t>66644454</t>
  </si>
  <si>
    <t>247</t>
  </si>
  <si>
    <t>Михновское</t>
  </si>
  <si>
    <t>66644465</t>
  </si>
  <si>
    <t>248</t>
  </si>
  <si>
    <t>Новосельское сельское поселение</t>
  </si>
  <si>
    <t>66644406</t>
  </si>
  <si>
    <t>249</t>
  </si>
  <si>
    <t>Печерское</t>
  </si>
  <si>
    <t>66644474</t>
  </si>
  <si>
    <t>250</t>
  </si>
  <si>
    <t>Пионерское</t>
  </si>
  <si>
    <t>66644476</t>
  </si>
  <si>
    <t>251</t>
  </si>
  <si>
    <t>Пригорское</t>
  </si>
  <si>
    <t>66644482</t>
  </si>
  <si>
    <t>252</t>
  </si>
  <si>
    <t>Сметанинское</t>
  </si>
  <si>
    <t>66644484</t>
  </si>
  <si>
    <t>253</t>
  </si>
  <si>
    <t>254</t>
  </si>
  <si>
    <t>Стабенское</t>
  </si>
  <si>
    <t>66644486</t>
  </si>
  <si>
    <t>255</t>
  </si>
  <si>
    <t>Талашкинское</t>
  </si>
  <si>
    <t>66644492</t>
  </si>
  <si>
    <t>256</t>
  </si>
  <si>
    <t>Хохловское</t>
  </si>
  <si>
    <t>66644498</t>
  </si>
  <si>
    <t>257</t>
  </si>
  <si>
    <t>Сычевский муниципальный район</t>
  </si>
  <si>
    <t>66646000</t>
  </si>
  <si>
    <t>Бехтеевское</t>
  </si>
  <si>
    <t>66646405</t>
  </si>
  <si>
    <t>258</t>
  </si>
  <si>
    <t>Вараксинское</t>
  </si>
  <si>
    <t>66646430</t>
  </si>
  <si>
    <t>259</t>
  </si>
  <si>
    <t>Дугинское</t>
  </si>
  <si>
    <t>66646470</t>
  </si>
  <si>
    <t>260</t>
  </si>
  <si>
    <t>Караваевское</t>
  </si>
  <si>
    <t>66646425</t>
  </si>
  <si>
    <t>261</t>
  </si>
  <si>
    <t>Лукинское</t>
  </si>
  <si>
    <t>66646450</t>
  </si>
  <si>
    <t>262</t>
  </si>
  <si>
    <t>Мальцевское сельское поселение</t>
  </si>
  <si>
    <t>66646420</t>
  </si>
  <si>
    <t>263</t>
  </si>
  <si>
    <t>66646410</t>
  </si>
  <si>
    <t>264</t>
  </si>
  <si>
    <t>Середское</t>
  </si>
  <si>
    <t>66646415</t>
  </si>
  <si>
    <t>265</t>
  </si>
  <si>
    <t>Субботниковское</t>
  </si>
  <si>
    <t>66646455</t>
  </si>
  <si>
    <t>266</t>
  </si>
  <si>
    <t>Суторминское</t>
  </si>
  <si>
    <t>66646460</t>
  </si>
  <si>
    <t>267</t>
  </si>
  <si>
    <t>268</t>
  </si>
  <si>
    <t>Сычевское</t>
  </si>
  <si>
    <t>66646101</t>
  </si>
  <si>
    <t>269</t>
  </si>
  <si>
    <t>Хлепенское</t>
  </si>
  <si>
    <t>66646445</t>
  </si>
  <si>
    <t>270</t>
  </si>
  <si>
    <t>Темкинский муниципальный район</t>
  </si>
  <si>
    <t>66648000</t>
  </si>
  <si>
    <t>Аносовское</t>
  </si>
  <si>
    <t>66648405</t>
  </si>
  <si>
    <t>271</t>
  </si>
  <si>
    <t>Батюшковское</t>
  </si>
  <si>
    <t>66648410</t>
  </si>
  <si>
    <t>272</t>
  </si>
  <si>
    <t>Васильевское сельское поселение</t>
  </si>
  <si>
    <t>66648415</t>
  </si>
  <si>
    <t>273</t>
  </si>
  <si>
    <t>Вязищенское</t>
  </si>
  <si>
    <t>66648420</t>
  </si>
  <si>
    <t>274</t>
  </si>
  <si>
    <t>Долматовское</t>
  </si>
  <si>
    <t>66648425</t>
  </si>
  <si>
    <t>275</t>
  </si>
  <si>
    <t>Кикинское</t>
  </si>
  <si>
    <t>66648430</t>
  </si>
  <si>
    <t>276</t>
  </si>
  <si>
    <t>Медведевское</t>
  </si>
  <si>
    <t>66648435</t>
  </si>
  <si>
    <t>277</t>
  </si>
  <si>
    <t>Павловское сельское поселение</t>
  </si>
  <si>
    <t>66648440</t>
  </si>
  <si>
    <t>278</t>
  </si>
  <si>
    <t>Селенское</t>
  </si>
  <si>
    <t>66648445</t>
  </si>
  <si>
    <t>279</t>
  </si>
  <si>
    <t>280</t>
  </si>
  <si>
    <t>Темкинское</t>
  </si>
  <si>
    <t>66648450</t>
  </si>
  <si>
    <t>281</t>
  </si>
  <si>
    <t>Угранский муниципальный район</t>
  </si>
  <si>
    <t>66650000</t>
  </si>
  <si>
    <t>Арнишицкое</t>
  </si>
  <si>
    <t>66650410</t>
  </si>
  <si>
    <t>282</t>
  </si>
  <si>
    <t>Великопольевское</t>
  </si>
  <si>
    <t>66650414</t>
  </si>
  <si>
    <t>283</t>
  </si>
  <si>
    <t>Вешковское</t>
  </si>
  <si>
    <t>66650415</t>
  </si>
  <si>
    <t>284</t>
  </si>
  <si>
    <t>Всходское</t>
  </si>
  <si>
    <t>66650420</t>
  </si>
  <si>
    <t>285</t>
  </si>
  <si>
    <t>Дрожжинское</t>
  </si>
  <si>
    <t>66650405</t>
  </si>
  <si>
    <t>286</t>
  </si>
  <si>
    <t>Желаньинское</t>
  </si>
  <si>
    <t>66650425</t>
  </si>
  <si>
    <t>287</t>
  </si>
  <si>
    <t>Захарьевское</t>
  </si>
  <si>
    <t>66650430</t>
  </si>
  <si>
    <t>288</t>
  </si>
  <si>
    <t>Знаменское</t>
  </si>
  <si>
    <t>66650435</t>
  </si>
  <si>
    <t>289</t>
  </si>
  <si>
    <t>Ключиковское</t>
  </si>
  <si>
    <t>66650440</t>
  </si>
  <si>
    <t>290</t>
  </si>
  <si>
    <t>Михалевское</t>
  </si>
  <si>
    <t>66650445</t>
  </si>
  <si>
    <t>291</t>
  </si>
  <si>
    <t>Мытишинское</t>
  </si>
  <si>
    <t>66650450</t>
  </si>
  <si>
    <t>292</t>
  </si>
  <si>
    <t>Подсосонское</t>
  </si>
  <si>
    <t>66650460</t>
  </si>
  <si>
    <t>293</t>
  </si>
  <si>
    <t>Полдневское</t>
  </si>
  <si>
    <t>66650465</t>
  </si>
  <si>
    <t>294</t>
  </si>
  <si>
    <t>Русановское</t>
  </si>
  <si>
    <t>66650470</t>
  </si>
  <si>
    <t>295</t>
  </si>
  <si>
    <t>66650475</t>
  </si>
  <si>
    <t>296</t>
  </si>
  <si>
    <t>297</t>
  </si>
  <si>
    <t>Угранское</t>
  </si>
  <si>
    <t>66650477</t>
  </si>
  <si>
    <t>298</t>
  </si>
  <si>
    <t>Холмовское</t>
  </si>
  <si>
    <t>66650480</t>
  </si>
  <si>
    <t>299</t>
  </si>
  <si>
    <t>Хиславичский муниципальный район</t>
  </si>
  <si>
    <t>66652000</t>
  </si>
  <si>
    <t>Владимировское</t>
  </si>
  <si>
    <t>66652405</t>
  </si>
  <si>
    <t>300</t>
  </si>
  <si>
    <t>Городищенское</t>
  </si>
  <si>
    <t>66652425</t>
  </si>
  <si>
    <t>301</t>
  </si>
  <si>
    <t>Иозефовское</t>
  </si>
  <si>
    <t>66652408</t>
  </si>
  <si>
    <t>302</t>
  </si>
  <si>
    <t>Кожуховичское</t>
  </si>
  <si>
    <t>66652410</t>
  </si>
  <si>
    <t>303</t>
  </si>
  <si>
    <t>Колесниковское</t>
  </si>
  <si>
    <t>66652415</t>
  </si>
  <si>
    <t>304</t>
  </si>
  <si>
    <t>Корзовское</t>
  </si>
  <si>
    <t>66652422</t>
  </si>
  <si>
    <t>305</t>
  </si>
  <si>
    <t>Микшинское</t>
  </si>
  <si>
    <t>66652440</t>
  </si>
  <si>
    <t>306</t>
  </si>
  <si>
    <t>Печерское сельское поселение</t>
  </si>
  <si>
    <t>66652455</t>
  </si>
  <si>
    <t>307</t>
  </si>
  <si>
    <t>Соинское</t>
  </si>
  <si>
    <t>66652465</t>
  </si>
  <si>
    <t>308</t>
  </si>
  <si>
    <t>Упинское</t>
  </si>
  <si>
    <t>66652475</t>
  </si>
  <si>
    <t>309</t>
  </si>
  <si>
    <t>310</t>
  </si>
  <si>
    <t>Хиславичское</t>
  </si>
  <si>
    <t>66652151</t>
  </si>
  <si>
    <t>311</t>
  </si>
  <si>
    <t>Череповское</t>
  </si>
  <si>
    <t>66652480</t>
  </si>
  <si>
    <t>312</t>
  </si>
  <si>
    <t>Холм-Жирковский муниципальный район</t>
  </si>
  <si>
    <t>66654000</t>
  </si>
  <si>
    <t>Агибаловское</t>
  </si>
  <si>
    <t>66654405</t>
  </si>
  <si>
    <t>313</t>
  </si>
  <si>
    <t>Батуринское</t>
  </si>
  <si>
    <t>66654410</t>
  </si>
  <si>
    <t>314</t>
  </si>
  <si>
    <t>Богдановское сельское поселение</t>
  </si>
  <si>
    <t>66654415</t>
  </si>
  <si>
    <t>315</t>
  </si>
  <si>
    <t>Болышевское</t>
  </si>
  <si>
    <t>66654420</t>
  </si>
  <si>
    <t>316</t>
  </si>
  <si>
    <t>Игоревское</t>
  </si>
  <si>
    <t>66654425</t>
  </si>
  <si>
    <t>317</t>
  </si>
  <si>
    <t>Канютинское</t>
  </si>
  <si>
    <t>66654428</t>
  </si>
  <si>
    <t>318</t>
  </si>
  <si>
    <t>Лехминское</t>
  </si>
  <si>
    <t>66654430</t>
  </si>
  <si>
    <t>319</t>
  </si>
  <si>
    <t>Нахимовское</t>
  </si>
  <si>
    <t>66654440</t>
  </si>
  <si>
    <t>320</t>
  </si>
  <si>
    <t>Никитинское</t>
  </si>
  <si>
    <t>66654445</t>
  </si>
  <si>
    <t>321</t>
  </si>
  <si>
    <t>Печатниковское</t>
  </si>
  <si>
    <t>66654455</t>
  </si>
  <si>
    <t>322</t>
  </si>
  <si>
    <t>Пигулинское</t>
  </si>
  <si>
    <t>66654460</t>
  </si>
  <si>
    <t>323</t>
  </si>
  <si>
    <t>Стешинское</t>
  </si>
  <si>
    <t>66654470</t>
  </si>
  <si>
    <t>324</t>
  </si>
  <si>
    <t>Томское</t>
  </si>
  <si>
    <t>66654435</t>
  </si>
  <si>
    <t>325</t>
  </si>
  <si>
    <t>Тупиковское</t>
  </si>
  <si>
    <t>66654472</t>
  </si>
  <si>
    <t>326</t>
  </si>
  <si>
    <t>327</t>
  </si>
  <si>
    <t>Холм-Жирковское</t>
  </si>
  <si>
    <t>66654151</t>
  </si>
  <si>
    <t>328</t>
  </si>
  <si>
    <t>Шумячский муниципальный район</t>
  </si>
  <si>
    <t>66656000</t>
  </si>
  <si>
    <t>Надейковичское</t>
  </si>
  <si>
    <t>66656440</t>
  </si>
  <si>
    <t>329</t>
  </si>
  <si>
    <t>Озерное</t>
  </si>
  <si>
    <t>66656420</t>
  </si>
  <si>
    <t>330</t>
  </si>
  <si>
    <t>Первомайское сельское поселение</t>
  </si>
  <si>
    <t>66656445</t>
  </si>
  <si>
    <t>331</t>
  </si>
  <si>
    <t>Понятовское</t>
  </si>
  <si>
    <t>66656425</t>
  </si>
  <si>
    <t>332</t>
  </si>
  <si>
    <t>Руссковское</t>
  </si>
  <si>
    <t>66656435</t>
  </si>
  <si>
    <t>333</t>
  </si>
  <si>
    <t>Снегиревское</t>
  </si>
  <si>
    <t>66656405</t>
  </si>
  <si>
    <t>334</t>
  </si>
  <si>
    <t>Студенецкое</t>
  </si>
  <si>
    <t>66656460</t>
  </si>
  <si>
    <t>335</t>
  </si>
  <si>
    <t>336</t>
  </si>
  <si>
    <t>Шумячское</t>
  </si>
  <si>
    <t>66656151</t>
  </si>
  <si>
    <t>337</t>
  </si>
  <si>
    <t>Ярцевский муниципальный район</t>
  </si>
  <si>
    <t>66658000</t>
  </si>
  <si>
    <t>Зайцевское</t>
  </si>
  <si>
    <t>66658490</t>
  </si>
  <si>
    <t>338</t>
  </si>
  <si>
    <t>Капыревщинское</t>
  </si>
  <si>
    <t>66658415</t>
  </si>
  <si>
    <t>339</t>
  </si>
  <si>
    <t>Кротовское</t>
  </si>
  <si>
    <t>66658470</t>
  </si>
  <si>
    <t>340</t>
  </si>
  <si>
    <t>Львовское</t>
  </si>
  <si>
    <t>66658430</t>
  </si>
  <si>
    <t>341</t>
  </si>
  <si>
    <t>Миропольское</t>
  </si>
  <si>
    <t>66658433</t>
  </si>
  <si>
    <t>342</t>
  </si>
  <si>
    <t>Михейковское</t>
  </si>
  <si>
    <t>66658435</t>
  </si>
  <si>
    <t>343</t>
  </si>
  <si>
    <t>Мушковичское</t>
  </si>
  <si>
    <t>66658445</t>
  </si>
  <si>
    <t>344</t>
  </si>
  <si>
    <t>Петровское</t>
  </si>
  <si>
    <t>66658460</t>
  </si>
  <si>
    <t>345</t>
  </si>
  <si>
    <t>Подрощинское</t>
  </si>
  <si>
    <t>66658455</t>
  </si>
  <si>
    <t>346</t>
  </si>
  <si>
    <t>Репинское</t>
  </si>
  <si>
    <t>66658425</t>
  </si>
  <si>
    <t>347</t>
  </si>
  <si>
    <t>Суетовское</t>
  </si>
  <si>
    <t>66658480</t>
  </si>
  <si>
    <t>348</t>
  </si>
  <si>
    <t>349</t>
  </si>
  <si>
    <t>Ярцевское</t>
  </si>
  <si>
    <t>66658101</t>
  </si>
  <si>
    <t>350</t>
  </si>
  <si>
    <t>NUMBER_POINT</t>
  </si>
  <si>
    <t>L_NAME</t>
  </si>
  <si>
    <t>L_START_DATE</t>
  </si>
  <si>
    <t>L_END_DATE</t>
  </si>
  <si>
    <t>Инвестиционная программа № 100 от 28.10.2019 ООО "Смоленскрегионтеплоэнерго" в сфере теплоснабжения по реконструкции котельных, на территории муниципального района Шумячский на 2020-2026 годы</t>
  </si>
  <si>
    <t>01.01.2020</t>
  </si>
  <si>
    <t>31.12.2026</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</si>
  <si>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</si>
  <si>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</si>
  <si>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</si>
  <si>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</si>
  <si>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</si>
  <si>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</si>
  <si>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</si>
  <si>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254 от 28.10.2016 ООО "Смоленскрегионтеплоэнерго" в сфере теплоснабжения по реконструкции объектов котельных и тепловых сетей, на территории городского поселения Краснинское, Краснинский муниципальный район на 2017-2022 годы</t>
  </si>
  <si>
    <t>01.01.2017</t>
  </si>
  <si>
    <t>31.12.2022</t>
  </si>
  <si>
    <t>Инвестиционная программа № 254 от 28.10.2016 ООО "Смоленскрегионтеплоэнерго" в сфере теплоснабжения по реконструкции объектов котельных и тепловых сетей, на территории городского поселения Краснинское, Краснинский муниципальный район на 2017-2023 годы</t>
  </si>
  <si>
    <t>31.12.2023</t>
  </si>
  <si>
    <t>Инвестиционная программа № 254 от 28.10.2016 в сфере теплоснабжения по техническому перевооружению котельных, на территории муниципального района Сафоновский на 2017-2024 годы</t>
  </si>
  <si>
    <t>31.12.2024</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</si>
  <si>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</si>
  <si>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</si>
  <si>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31.12.2028</t>
  </si>
  <si>
    <t>Инвестиционная программа № 347 от 30.10.2015 ООО "Смоленскрегионтеплоэнерго" в сфере теплоснабжения по модернизации, реконструкции и техническому перевооружению котельных и тепловых сетей, на территории муниципального района Гагаринский на 2016-2026 годы</t>
  </si>
  <si>
    <t>01.01.2016</t>
  </si>
  <si>
    <t>Инвестиционная программа № 347 от 30.10.2015 ООО "Смоленскрегионтеплоэнерго" в сфере теплоснабжения по строительству, реконструкции и модернизации систем коммунальной инфраструктуры, на территории муниципального района Рославльский на 2016-2023 годы</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</si>
  <si>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</si>
  <si>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</si>
  <si>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</si>
  <si>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</si>
  <si>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</si>
  <si>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 76 от 18.09.2019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2020 год</t>
  </si>
  <si>
    <t>31.12.2020</t>
  </si>
  <si>
    <t>Инвестиционная программа № 76 от 22.10.2018 ООО "Тепло людям. Велиж" в сфере теплоснабжения по реконструкции и модернизации существующих объектов котельных и тепловых сетей, на территории городского поселения Велижское, Велижский муниципальный район на 2018-2033 годы</t>
  </si>
  <si>
    <t>22.10.2018</t>
  </si>
  <si>
    <t>31.12.2033</t>
  </si>
  <si>
    <t>Инвестиционная программа № 85 от 29.10.2018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2019-2023 годы</t>
  </si>
  <si>
    <t>01.01.2019</t>
  </si>
  <si>
    <t>Инвестиционная программа № 85 от 29.10.2018 Филиал ПАО "Квадра" - "Смоленская генерация" в сфере теплоснабжения по реконструкции и модернизации существующих объектов тепловых сетей и системы централизованного теплоснабжения, на территории городского округа Смоленск на 2019-2023 годы</t>
  </si>
  <si>
    <t>Инвестиционная программа в сфере теплоснабжения АО "Смоленский ДОК" на 2017-2023 гг.</t>
  </si>
  <si>
    <t>Инвестиционная программа в сфере теплоснабжения ООО "Оптимальная тепловая энергетика" г. Смоленск на 2017-2021 гг.</t>
  </si>
  <si>
    <t>Инвестиционная программа в сфере теплоснабжения ООО "Оптимальная тепловая энергетика" пос. Хиславичи на 2017-2023 гг.</t>
  </si>
  <si>
    <t>Инвестиционная программа в сфере теплоснабжения ООО "Смоленскрегионтеплоэнерго" г. Духовщина на 2017-2020 гг.</t>
  </si>
  <si>
    <t>Инвестиционная программа в сфере теплоснабжения ООО "Смоленскрегионтеплоэнерго" г. Ельня на 2017-2021 гг.</t>
  </si>
  <si>
    <t>Инвестиционная программа в сфере теплоснабжения ООО "Смоленскрегионтеплоэнерго" г. Сафоново на 2017-2023 гг.</t>
  </si>
  <si>
    <t>Инвестиционная программа в сфере теплоснабжения ООО "Смоленскрегионтеплоэнерго" г.Гагарин на 2017-2021 г.г.</t>
  </si>
  <si>
    <t>Инвестиционная программа в сфере теплоснабжения ООО "Смоленскрегионтеплоэнерго" г.Рославль на 2016-2030 г.г.</t>
  </si>
  <si>
    <t>31.12.2030</t>
  </si>
  <si>
    <t>Инвестиционная программа в сфере теплоснабжения ООО "Смоленскрегионтеплоэнерго" п.г.т. Холм-Жирковский на 2017-2023 гг.</t>
  </si>
  <si>
    <t>Инвестиционная программа в сфере теплоснабжения ООО "Смоленскрегионтеплоэнерго" пос. Красный на 2017-2020 гг.</t>
  </si>
  <si>
    <t>Инвестиционная программа от 02.01.2017 ООО "Смоленскрегионтеплоэнерго" в сфере теплоснабжения по модернизации, реконструкции и техническому перевооружению котельных и тепловых сетей, на территории муниципального района Гагаринский на 2017-2024 годы</t>
  </si>
  <si>
    <t>02.01.2017</t>
  </si>
  <si>
    <t>Инвестиционная программа от 02.01.2017 ООО "Смоленскрегионтеплоэнерго" в сфере теплоснабжения по модернизации, реконструкции и техническому перевооружению котельных и тепловых сетей, на территории муниципального района Холм-Жирковский на 2017-2024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</si>
  <si>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</si>
  <si>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</si>
  <si>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</si>
  <si>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</si>
  <si>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</si>
  <si>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Инвестиционная программа от 28.10.2016 ООО "Смоленскрегионтеплоэнерго" в сфере теплоснабжения по модернизации, реконструкции и техническому перевооружению котельных и тепловых сетей, на территории муниципального района Краснинский на 2017-2022 годы</t>
  </si>
  <si>
    <t>Инвестиционная программа от 28.10.2019 ООО "Смоленскрегионтеплоэнерго" в сфере теплоснабжения по реконструкции и модернизации существующих объектов газовых котельных, на территории городского поселения Вяземское, Вяземский муниципальный район на 2020-2022 годы</t>
  </si>
  <si>
    <t>Инвестиционная программа от 28.10.2019 ООО "Смоленскрегионтеплоэнерго" в сфере теплоснабжения по реконструкции и модернизации существующих объектов котельных, на территории муниципального района Починковский на 2020-2024 годы</t>
  </si>
  <si>
    <t>Инвестиционная программа от 28.10.2019 ООО "Смоленскрегионтеплоэнерго" в сфере теплоснабжения по реконструкции и модернизации существующих объектов котельных, на территории муниципального района Сычевский на 2020-2022 годы</t>
  </si>
  <si>
    <t>Инвестиционная программа от 28.10.2019 ООО "Смоленскрегионтеплоэнерго" в сфере теплоснабжения по реконструкции и модернизации существующих объектов котельных, на территории муниципального района Шумячский на 2020-2024 годы</t>
  </si>
  <si>
    <t>TER_NAME</t>
  </si>
  <si>
    <t>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</si>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</sst>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
      <u/>
      <sz val="9"/>
      <color rgb="FF00000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6976">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9" borderId="12" xfId="0" applyFont="1" applyFill="1" applyBorder="1" applyNumberFormat="1">
      <alignment horizontal="left" vertical="center" wrapText="1"/>
      <protection locked="0"/>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49" fontId="0" fillId="39" borderId="12" xfId="0" applyFont="1" applyFill="1" applyBorder="1" applyNumberFormat="1">
      <alignment horizontal="left" vertical="top"/>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19" fillId="33" borderId="12" xfId="0" applyFont="1" applyFill="1" applyBorder="1" applyNumberFormat="1">
      <alignment horizontal="left" vertical="center" wrapText="1" inden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174" fontId="0" fillId="38" borderId="17" xfId="0" applyFont="1" applyFill="1" applyBorder="1" applyNumberFormat="1">
      <alignment horizontal="center" vertical="center" wrapText="1"/>
      <protection locked="0"/>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39" borderId="19" xfId="0" applyFont="1" applyFill="1" applyBorder="1" applyNumberFormat="1">
      <alignment horizontal="left" vertical="center" wrapText="1"/>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172" fontId="19" fillId="35" borderId="14"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4" fontId="37" fillId="0" borderId="14" xfId="0" applyFont="1" applyBorder="1" applyNumberFormat="1">
      <alignment horizontal="center"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0" fillId="34" borderId="1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70" fillId="34" borderId="0" xfId="0" applyFont="1" applyFill="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0" fillId="0" borderId="0" xfId="0" applyFont="1" applyNumberFormat="1">
      <alignment vertical="top"/>
    </xf>
    <xf numFmtId="0" fontId="19" fillId="0" borderId="0" xfId="0" applyFont="1" applyNumberFormat="1">
      <alignment horizontal="left" vertical="center" indent="1"/>
    </xf>
    <xf numFmtId="0" fontId="19" fillId="0" borderId="14" xfId="0" applyFont="1" applyBorder="1" applyNumberFormat="1">
      <alignment horizontal="center" vertical="center"/>
    </xf>
    <xf numFmtId="0" fontId="19" fillId="0" borderId="0" xfId="0" applyFont="1" applyNumberFormat="1">
      <alignment horizontal="center" vertical="center"/>
    </xf>
    <xf numFmtId="49" fontId="19" fillId="0" borderId="0" xfId="0" applyFont="1" applyNumberFormat="1">
      <alignment vertical="center" wrapText="1"/>
    </xf>
    <xf numFmtId="49" fontId="0" fillId="0" borderId="0" xfId="0" applyFont="1" applyNumberFormat="1">
      <alignment vertical="top"/>
    </xf>
    <xf numFmtId="0" fontId="19" fillId="0" borderId="0" xfId="0" applyFont="1" applyNumberFormat="1">
      <alignment horizontal="center" vertical="center" wrapText="1"/>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49" fontId="0" fillId="0" borderId="0" xfId="0" applyFont="1" applyNumberFormat="1">
      <alignment vertical="top"/>
    </xf>
    <xf numFmtId="0" fontId="19" fillId="35" borderId="12" xfId="0" applyFont="1" applyFill="1" applyBorder="1" applyNumberFormat="1">
      <alignment horizontal="left" vertical="center" wrapText="1" indent="7"/>
      <protection locked="0"/>
    </xf>
    <xf numFmtId="49" fontId="0" fillId="0" borderId="0" xfId="0" applyFont="1" applyNumberFormat="1">
      <alignment vertical="top"/>
    </xf>
    <xf numFmtId="4" fontId="19" fillId="0" borderId="13" xfId="0" applyFont="1" applyBorder="1" applyNumberFormat="1">
      <alignment horizontal="right" vertical="center" wrapText="1"/>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5"/>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27"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16"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ek.admin-smolensk.ru/docs/postmin-2023/"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www.unipro.energy/activities/tariff/warm/smolenskaya/2024/" TargetMode="External"/><Relationship Id="rId3" Type="http://schemas.openxmlformats.org/officeDocument/2006/relationships/hyperlink" Target="https://portal.eias.ru/Portal/DownloadPage.aspx?type=12&amp;guid=ab8245f0-a8c4-4db9-844d-d9a678b78414" TargetMode="External"/><Relationship Id="rId4" Type="http://schemas.openxmlformats.org/officeDocument/2006/relationships/hyperlink" Target="https://portal.eias.ru/Portal/DownloadPage.aspx?type=12&amp;guid=ab8245f0-a8c4-4db9-844d-d9a678b78414" TargetMode="External"/><Relationship Id="rId5" Type="http://schemas.openxmlformats.org/officeDocument/2006/relationships/hyperlink" Target="https://portal.eias.ru/Portal/DownloadPage.aspx?type=12&amp;guid=ab8245f0-a8c4-4db9-844d-d9a678b78414"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ADD25-FEBF-34FE-93F9-A08B833154C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91803-CB9C-88A7-B43D-9DF1B973391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272" width="9.140625" hidden="1" customWidth="1"/>
    <col min="2" max="2" style="3251" width="9.140625" hidden="1" customWidth="1"/>
    <col min="3" max="3" style="2624" width="9.140625" hidden="1" customWidth="1"/>
    <col min="4" max="4" style="3273" width="3.7109375" customWidth="1"/>
    <col min="5" max="5" style="3251" width="6.28125" customWidth="1"/>
    <col min="6" max="6" style="2624" width="1.7109375" hidden="1" customWidth="1"/>
    <col min="7" max="8" style="3251" width="30.7109375" customWidth="1"/>
    <col min="9" max="9" style="3251" width="9.00390625" customWidth="1"/>
    <col min="10" max="10" style="3251" width="12.140625" customWidth="1"/>
    <col min="11" max="11" style="3251" width="46.7109375" customWidth="1"/>
    <col min="12" max="12" style="3251" width="100.28125" customWidth="1"/>
    <col min="13" max="13" style="3275" width="7.57421875" customWidth="1"/>
    <col min="14" max="22" style="3251" width="10.57421875"/>
  </cols>
  <sheetData>
    <row s="3228" customFormat="1" customHeight="1" ht="5.25" hidden="1">
      <c r="C1" s="517"/>
      <c r="D1" s="500"/>
      <c r="F1" s="517"/>
      <c r="G1" s="495" t="s">
        <v>82</v>
      </c>
      <c r="H1" s="495" t="s">
        <v>83</v>
      </c>
      <c r="I1" s="495" t="s">
        <v>84</v>
      </c>
      <c r="P1" s="495" t="s">
        <v>82</v>
      </c>
      <c r="Q1" s="495" t="s">
        <v>83</v>
      </c>
      <c r="R1" s="495" t="s">
        <v>84</v>
      </c>
    </row>
    <row s="3228" customFormat="1" customHeight="1" ht="5.25" hidden="1">
      <c r="C2" s="517"/>
      <c r="D2" s="500"/>
      <c r="F2" s="517"/>
    </row>
    <row s="3223" customFormat="1" customHeight="1" ht="6">
      <c r="A3" s="485"/>
      <c r="D3" s="492"/>
      <c r="E3" s="487"/>
      <c r="F3" s="487"/>
      <c r="G3" s="487"/>
      <c r="H3" s="487"/>
      <c r="I3" s="488"/>
      <c r="J3" s="489"/>
      <c r="K3" s="489"/>
      <c r="L3" s="489"/>
    </row>
    <row customHeight="1" ht="22.5">
      <c r="D4" s="456"/>
      <c r="E4" s="2091" t="s">
        <v>388</v>
      </c>
      <c r="F4" s="2091"/>
      <c r="G4" s="2092"/>
      <c r="H4" s="2092"/>
      <c r="I4" s="2093"/>
      <c r="J4" s="497"/>
      <c r="K4" s="459"/>
      <c r="L4" s="459"/>
    </row>
    <row s="2624" customFormat="1" customHeight="1" ht="17.25">
      <c r="A5" s="765"/>
      <c r="D5" s="828"/>
      <c r="E5" s="2079" t="str">
        <f>IF(org=0,"Не определено",org)</f>
        <v>Филиал "Смоленская ГРЭС" ПАО "Юнипро"</v>
      </c>
      <c r="F5" s="2079"/>
      <c r="G5" s="2080"/>
      <c r="H5" s="2080"/>
      <c r="I5" s="2081"/>
      <c r="J5" s="497"/>
      <c r="K5" s="459"/>
      <c r="L5" s="459"/>
      <c r="M5" s="513"/>
    </row>
    <row s="3223" customFormat="1" customHeight="1" ht="11.25">
      <c r="A6" s="485"/>
      <c r="D6" s="492"/>
      <c r="E6" s="487"/>
      <c r="F6" s="487"/>
      <c r="G6" s="490"/>
      <c r="H6" s="490"/>
      <c r="I6" s="491"/>
      <c r="J6" s="491"/>
      <c r="K6" s="758"/>
      <c r="L6" s="491"/>
    </row>
    <row customHeight="1" ht="14.25">
      <c r="D7" s="456"/>
      <c r="E7" s="2061" t="s">
        <v>298</v>
      </c>
      <c r="F7" s="2061"/>
      <c r="G7" s="2062"/>
      <c r="H7" s="2062"/>
      <c r="I7" s="2062"/>
      <c r="J7" s="2062"/>
      <c r="K7" s="2062"/>
      <c r="L7" s="2067" t="s">
        <v>299</v>
      </c>
    </row>
    <row customHeight="1" ht="45">
      <c r="D8" s="456"/>
      <c r="E8" s="479" t="s">
        <v>87</v>
      </c>
      <c r="F8" s="829"/>
      <c r="G8" s="471" t="s">
        <v>85</v>
      </c>
      <c r="H8" s="471" t="s">
        <v>86</v>
      </c>
      <c r="I8" s="420" t="s">
        <v>84</v>
      </c>
      <c r="J8" s="420" t="s">
        <v>389</v>
      </c>
      <c r="K8" s="420" t="s">
        <v>390</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391</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223" customFormat="1" customHeight="1" ht="14.25">
      <c r="A12" s="1953"/>
      <c r="B12" s="510"/>
      <c r="C12" s="510"/>
      <c r="D12" s="872"/>
      <c r="E12" s="829">
        <v>1</v>
      </c>
      <c r="F12" s="870">
        <v>23</v>
      </c>
      <c r="G12" s="869"/>
      <c r="H12" s="799"/>
      <c r="I12" s="797"/>
      <c r="J12" s="526" t="s">
        <v>61</v>
      </c>
      <c r="K12" s="1172" t="s">
        <v>24</v>
      </c>
      <c r="L12" s="2094"/>
      <c r="M12" s="517"/>
      <c r="N12" s="517"/>
      <c r="O12" s="517"/>
      <c r="P12" s="522" t="s">
        <v>392</v>
      </c>
      <c r="Q12" s="522" t="s">
        <v>393</v>
      </c>
      <c r="R12" s="523" t="s">
        <v>394</v>
      </c>
      <c r="S12" s="517" t="s">
        <v>395</v>
      </c>
      <c r="T12" s="517"/>
      <c r="U12" s="517"/>
      <c r="V12" s="517"/>
    </row>
    <row customHeight="1" ht="15">
      <c r="A13" s="1953"/>
      <c r="B13" s="511"/>
      <c r="D13" s="512"/>
      <c r="E13" s="411"/>
      <c r="F13" s="535"/>
      <c r="G13" s="422" t="s">
        <v>102</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29844-94B9-4112-D4F2-91587564AB8C}" mc:Ignorable="x14ac xr xr2 xr3">
  <sheetPr>
    <tabColor theme="6" tint="0.4"/>
  </sheetPr>
  <dimension ref="A1:DL64"/>
  <sheetViews>
    <sheetView topLeftCell="A1" showGridLines="0" zoomScale="90" workbookViewId="0">
      <selection activeCell="CX50" sqref="CX50"/>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967" width="3.7109375" customWidth="1"/>
    <col min="17" max="18" style="3968" width="3.7109375" customWidth="1"/>
    <col min="19" max="19" style="3969" width="12.7109375" customWidth="1"/>
    <col min="20" max="20" style="3061" width="35.7109375" customWidth="1"/>
    <col min="21" max="21" style="3061" width="0.140625" customWidth="1"/>
    <col min="22" max="22" style="3061" width="24.7109375" hidden="1" customWidth="1"/>
    <col min="23" max="23" style="3061" width="0.140625" hidden="1" customWidth="1"/>
    <col min="24" max="25" style="3061" width="24.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0" style="3061" width="18.8515625" customWidth="1"/>
    <col min="31" max="33" style="3061" width="0" customWidth="1"/>
    <col min="34" max="34" style="3061" width="10.140625" customWidth="1"/>
    <col min="35" max="35" style="3061" width="3.7109375" customWidth="1"/>
    <col min="36" max="36" style="3061" width="10.57421875"/>
    <col min="37" max="37" style="3061" width="8.57421875" customWidth="1"/>
    <col min="38" max="38" width="18.8515625" customWidth="1"/>
    <col min="39" max="41" width="0" customWidth="1"/>
    <col min="42" max="42" width="10.140625" customWidth="1"/>
    <col min="43" max="43" width="2.28125" customWidth="1"/>
    <col min="44" max="44" width="13.8125" customWidth="1"/>
    <col min="46" max="46" width="18.8515625" customWidth="1"/>
    <col min="47" max="49" width="0" customWidth="1"/>
    <col min="50" max="50" width="10.140625" customWidth="1"/>
    <col min="52" max="52" width="9.00390625" customWidth="1"/>
    <col min="54" max="54" width="18.8515625" customWidth="1"/>
    <col min="55" max="57" width="0" customWidth="1"/>
    <col min="58" max="58" width="10.140625" customWidth="1"/>
    <col min="60" max="60" width="9.00390625" customWidth="1"/>
    <col min="63" max="65" width="0" customWidth="1"/>
    <col min="71" max="73" width="0" customWidth="1"/>
    <col min="79" max="81" width="0" customWidth="1"/>
    <col min="87" max="89" width="0" customWidth="1"/>
    <col min="95" max="97" width="0" customWidth="1"/>
    <col min="103" max="105" width="0" customWidth="1"/>
    <col min="109" max="109" width="10.57421875" hidden="1"/>
    <col min="110" max="110" style="3061" width="4.7109375" customWidth="1"/>
    <col min="111" max="111" style="3061" width="115.7109375" customWidth="1"/>
    <col min="112" max="113" style="2612" width="10.57421875"/>
    <col min="114" max="114" style="2612" width="11.140625" customWidth="1"/>
    <col min="115" max="116" style="2612" width="10.57421875"/>
  </cols>
  <sheetData>
    <row customHeight="1" ht="14.25" hidden="1">
      <c r="Y1" s="323"/>
      <c r="Z1" s="323"/>
      <c r="AG1" s="323"/>
      <c r="AH1" s="323"/>
      <c r="AL1" s="3340"/>
      <c r="AM1" s="3340"/>
      <c r="AN1" s="3340"/>
      <c r="AO1" s="3340"/>
      <c r="AP1" s="3340"/>
      <c r="AQ1" s="3340"/>
      <c r="AR1" s="3340"/>
      <c r="AS1" s="3340"/>
      <c r="AT1" s="3340"/>
      <c r="AU1" s="3340"/>
      <c r="AV1" s="3340"/>
      <c r="AW1" s="3340"/>
      <c r="AX1" s="3340"/>
      <c r="AY1" s="3340"/>
      <c r="AZ1" s="3340"/>
      <c r="BA1" s="3340"/>
      <c r="BB1" s="3340"/>
      <c r="BC1" s="3340"/>
      <c r="BD1" s="3340"/>
      <c r="BE1" s="3340"/>
      <c r="BF1" s="3340"/>
      <c r="BG1" s="3340"/>
      <c r="BH1" s="3340"/>
      <c r="BI1" s="3340"/>
      <c r="BJ1" s="3340"/>
      <c r="BK1" s="3340"/>
      <c r="BL1" s="3340"/>
      <c r="BM1" s="3340"/>
      <c r="BN1" s="3340"/>
      <c r="BO1" s="3340"/>
      <c r="BP1" s="3340"/>
      <c r="BQ1" s="3340"/>
      <c r="BR1" s="3340"/>
      <c r="BS1" s="3340"/>
      <c r="BT1" s="3340"/>
      <c r="BU1" s="3340"/>
      <c r="BV1" s="3340"/>
      <c r="BW1" s="3340"/>
      <c r="BX1" s="3340"/>
      <c r="BY1" s="3340"/>
      <c r="BZ1" s="3340"/>
      <c r="CA1" s="3340"/>
      <c r="CB1" s="3340"/>
      <c r="CC1" s="3340"/>
      <c r="CD1" s="3340"/>
      <c r="CE1" s="3340"/>
      <c r="CF1" s="3340"/>
      <c r="CG1" s="3340"/>
      <c r="CH1" s="3340"/>
      <c r="CI1" s="3340"/>
      <c r="CJ1" s="3340"/>
      <c r="CK1" s="3340"/>
      <c r="CL1" s="3340"/>
      <c r="CM1" s="3340"/>
      <c r="CN1" s="3340"/>
      <c r="CO1" s="3340"/>
      <c r="CP1" s="3340"/>
      <c r="CQ1" s="3340"/>
      <c r="CR1" s="3340"/>
      <c r="CS1" s="3340"/>
      <c r="CT1" s="3340"/>
      <c r="CU1" s="3340"/>
      <c r="CV1" s="3340"/>
      <c r="CW1" s="3340"/>
      <c r="CX1" s="3340"/>
      <c r="CY1" s="3340"/>
      <c r="CZ1" s="3340"/>
      <c r="DA1" s="3340"/>
      <c r="DB1" s="3340"/>
      <c r="DC1" s="3340"/>
      <c r="DD1" s="3340"/>
      <c r="DE1" s="3340"/>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54"/>
      <c r="AM2" s="3355"/>
      <c r="AN2" s="3355"/>
      <c r="AO2" s="3355"/>
      <c r="AP2" s="3355"/>
      <c r="AQ2" s="3355"/>
      <c r="AR2" s="3355"/>
      <c r="AS2" s="3356"/>
      <c r="AT2" s="3354"/>
      <c r="AU2" s="3355"/>
      <c r="AV2" s="3355"/>
      <c r="AW2" s="3355"/>
      <c r="AX2" s="3355"/>
      <c r="AY2" s="3355"/>
      <c r="AZ2" s="3355"/>
      <c r="BA2" s="3356"/>
      <c r="BB2" s="3354"/>
      <c r="BC2" s="3355"/>
      <c r="BD2" s="3355"/>
      <c r="BE2" s="3355"/>
      <c r="BF2" s="3355"/>
      <c r="BG2" s="3355"/>
      <c r="BH2" s="3355"/>
      <c r="BI2" s="3356"/>
      <c r="BJ2" s="3354"/>
      <c r="BK2" s="3355"/>
      <c r="BL2" s="3355"/>
      <c r="BM2" s="3355"/>
      <c r="BN2" s="3355"/>
      <c r="BO2" s="3355"/>
      <c r="BP2" s="3355"/>
      <c r="BQ2" s="3356"/>
      <c r="BR2" s="3354"/>
      <c r="BS2" s="3355"/>
      <c r="BT2" s="3355"/>
      <c r="BU2" s="3355"/>
      <c r="BV2" s="3355"/>
      <c r="BW2" s="3355"/>
      <c r="BX2" s="3355"/>
      <c r="BY2" s="3356"/>
      <c r="BZ2" s="3354"/>
      <c r="CA2" s="3355"/>
      <c r="CB2" s="3355"/>
      <c r="CC2" s="3355"/>
      <c r="CD2" s="3355"/>
      <c r="CE2" s="3355"/>
      <c r="CF2" s="3355"/>
      <c r="CG2" s="3356"/>
      <c r="CH2" s="3354"/>
      <c r="CI2" s="3355"/>
      <c r="CJ2" s="3355"/>
      <c r="CK2" s="3355"/>
      <c r="CL2" s="3355"/>
      <c r="CM2" s="3355"/>
      <c r="CN2" s="3355"/>
      <c r="CO2" s="3356"/>
      <c r="CP2" s="3354"/>
      <c r="CQ2" s="3355"/>
      <c r="CR2" s="3355"/>
      <c r="CS2" s="3355"/>
      <c r="CT2" s="3355"/>
      <c r="CU2" s="3355"/>
      <c r="CV2" s="3355"/>
      <c r="CW2" s="3356"/>
      <c r="CX2" s="3354"/>
      <c r="CY2" s="3355"/>
      <c r="CZ2" s="3355"/>
      <c r="DA2" s="3355"/>
      <c r="DB2" s="3355"/>
      <c r="DC2" s="3355"/>
      <c r="DD2" s="3355"/>
      <c r="DE2" s="3356"/>
      <c r="DF2" s="2103"/>
      <c r="DG2" s="1286" t="s">
        <v>396</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54"/>
      <c r="AM3" s="3355"/>
      <c r="AN3" s="3355"/>
      <c r="AO3" s="3355"/>
      <c r="AP3" s="3355"/>
      <c r="AQ3" s="3355"/>
      <c r="AR3" s="3355"/>
      <c r="AS3" s="3356"/>
      <c r="AT3" s="3354"/>
      <c r="AU3" s="3355"/>
      <c r="AV3" s="3355"/>
      <c r="AW3" s="3355"/>
      <c r="AX3" s="3355"/>
      <c r="AY3" s="3355"/>
      <c r="AZ3" s="3355"/>
      <c r="BA3" s="3356"/>
      <c r="BB3" s="3354"/>
      <c r="BC3" s="3355"/>
      <c r="BD3" s="3355"/>
      <c r="BE3" s="3355"/>
      <c r="BF3" s="3355"/>
      <c r="BG3" s="3355"/>
      <c r="BH3" s="3355"/>
      <c r="BI3" s="3356"/>
      <c r="BJ3" s="3354"/>
      <c r="BK3" s="3355"/>
      <c r="BL3" s="3355"/>
      <c r="BM3" s="3355"/>
      <c r="BN3" s="3355"/>
      <c r="BO3" s="3355"/>
      <c r="BP3" s="3355"/>
      <c r="BQ3" s="3356"/>
      <c r="BR3" s="3354"/>
      <c r="BS3" s="3355"/>
      <c r="BT3" s="3355"/>
      <c r="BU3" s="3355"/>
      <c r="BV3" s="3355"/>
      <c r="BW3" s="3355"/>
      <c r="BX3" s="3355"/>
      <c r="BY3" s="3356"/>
      <c r="BZ3" s="3354"/>
      <c r="CA3" s="3355"/>
      <c r="CB3" s="3355"/>
      <c r="CC3" s="3355"/>
      <c r="CD3" s="3355"/>
      <c r="CE3" s="3355"/>
      <c r="CF3" s="3355"/>
      <c r="CG3" s="3356"/>
      <c r="CH3" s="3354"/>
      <c r="CI3" s="3355"/>
      <c r="CJ3" s="3355"/>
      <c r="CK3" s="3355"/>
      <c r="CL3" s="3355"/>
      <c r="CM3" s="3355"/>
      <c r="CN3" s="3355"/>
      <c r="CO3" s="3356"/>
      <c r="CP3" s="3354"/>
      <c r="CQ3" s="3355"/>
      <c r="CR3" s="3355"/>
      <c r="CS3" s="3355"/>
      <c r="CT3" s="3355"/>
      <c r="CU3" s="3355"/>
      <c r="CV3" s="3355"/>
      <c r="CW3" s="3356"/>
      <c r="CX3" s="3354"/>
      <c r="CY3" s="3355"/>
      <c r="CZ3" s="3355"/>
      <c r="DA3" s="3355"/>
      <c r="DB3" s="3355"/>
      <c r="DC3" s="3355"/>
      <c r="DD3" s="3355"/>
      <c r="DE3" s="3356"/>
      <c r="DF3" s="2103"/>
      <c r="DG3" s="1286" t="s">
        <v>398</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54"/>
      <c r="AM4" s="3355"/>
      <c r="AN4" s="3355"/>
      <c r="AO4" s="3355"/>
      <c r="AP4" s="3355"/>
      <c r="AQ4" s="3355"/>
      <c r="AR4" s="3355"/>
      <c r="AS4" s="3356"/>
      <c r="AT4" s="3354"/>
      <c r="AU4" s="3355"/>
      <c r="AV4" s="3355"/>
      <c r="AW4" s="3355"/>
      <c r="AX4" s="3355"/>
      <c r="AY4" s="3355"/>
      <c r="AZ4" s="3355"/>
      <c r="BA4" s="3356"/>
      <c r="BB4" s="3354"/>
      <c r="BC4" s="3355"/>
      <c r="BD4" s="3355"/>
      <c r="BE4" s="3355"/>
      <c r="BF4" s="3355"/>
      <c r="BG4" s="3355"/>
      <c r="BH4" s="3355"/>
      <c r="BI4" s="3356"/>
      <c r="BJ4" s="3354"/>
      <c r="BK4" s="3355"/>
      <c r="BL4" s="3355"/>
      <c r="BM4" s="3355"/>
      <c r="BN4" s="3355"/>
      <c r="BO4" s="3355"/>
      <c r="BP4" s="3355"/>
      <c r="BQ4" s="3356"/>
      <c r="BR4" s="3354"/>
      <c r="BS4" s="3355"/>
      <c r="BT4" s="3355"/>
      <c r="BU4" s="3355"/>
      <c r="BV4" s="3355"/>
      <c r="BW4" s="3355"/>
      <c r="BX4" s="3355"/>
      <c r="BY4" s="3356"/>
      <c r="BZ4" s="3354"/>
      <c r="CA4" s="3355"/>
      <c r="CB4" s="3355"/>
      <c r="CC4" s="3355"/>
      <c r="CD4" s="3355"/>
      <c r="CE4" s="3355"/>
      <c r="CF4" s="3355"/>
      <c r="CG4" s="3356"/>
      <c r="CH4" s="3354"/>
      <c r="CI4" s="3355"/>
      <c r="CJ4" s="3355"/>
      <c r="CK4" s="3355"/>
      <c r="CL4" s="3355"/>
      <c r="CM4" s="3355"/>
      <c r="CN4" s="3355"/>
      <c r="CO4" s="3356"/>
      <c r="CP4" s="3354"/>
      <c r="CQ4" s="3355"/>
      <c r="CR4" s="3355"/>
      <c r="CS4" s="3355"/>
      <c r="CT4" s="3355"/>
      <c r="CU4" s="3355"/>
      <c r="CV4" s="3355"/>
      <c r="CW4" s="3356"/>
      <c r="CX4" s="3354"/>
      <c r="CY4" s="3355"/>
      <c r="CZ4" s="3355"/>
      <c r="DA4" s="3355"/>
      <c r="DB4" s="3355"/>
      <c r="DC4" s="3355"/>
      <c r="DD4" s="3355"/>
      <c r="DE4" s="3356"/>
      <c r="DF4" s="2103"/>
      <c r="DG4" s="1286" t="s">
        <v>400</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54"/>
      <c r="AM5" s="3355"/>
      <c r="AN5" s="3355"/>
      <c r="AO5" s="3355"/>
      <c r="AP5" s="3355"/>
      <c r="AQ5" s="3355"/>
      <c r="AR5" s="3355"/>
      <c r="AS5" s="3356"/>
      <c r="AT5" s="3354"/>
      <c r="AU5" s="3355"/>
      <c r="AV5" s="3355"/>
      <c r="AW5" s="3355"/>
      <c r="AX5" s="3355"/>
      <c r="AY5" s="3355"/>
      <c r="AZ5" s="3355"/>
      <c r="BA5" s="3356"/>
      <c r="BB5" s="3354"/>
      <c r="BC5" s="3355"/>
      <c r="BD5" s="3355"/>
      <c r="BE5" s="3355"/>
      <c r="BF5" s="3355"/>
      <c r="BG5" s="3355"/>
      <c r="BH5" s="3355"/>
      <c r="BI5" s="3356"/>
      <c r="BJ5" s="3354"/>
      <c r="BK5" s="3355"/>
      <c r="BL5" s="3355"/>
      <c r="BM5" s="3355"/>
      <c r="BN5" s="3355"/>
      <c r="BO5" s="3355"/>
      <c r="BP5" s="3355"/>
      <c r="BQ5" s="3356"/>
      <c r="BR5" s="3354"/>
      <c r="BS5" s="3355"/>
      <c r="BT5" s="3355"/>
      <c r="BU5" s="3355"/>
      <c r="BV5" s="3355"/>
      <c r="BW5" s="3355"/>
      <c r="BX5" s="3355"/>
      <c r="BY5" s="3356"/>
      <c r="BZ5" s="3354"/>
      <c r="CA5" s="3355"/>
      <c r="CB5" s="3355"/>
      <c r="CC5" s="3355"/>
      <c r="CD5" s="3355"/>
      <c r="CE5" s="3355"/>
      <c r="CF5" s="3355"/>
      <c r="CG5" s="3356"/>
      <c r="CH5" s="3354"/>
      <c r="CI5" s="3355"/>
      <c r="CJ5" s="3355"/>
      <c r="CK5" s="3355"/>
      <c r="CL5" s="3355"/>
      <c r="CM5" s="3355"/>
      <c r="CN5" s="3355"/>
      <c r="CO5" s="3356"/>
      <c r="CP5" s="3354"/>
      <c r="CQ5" s="3355"/>
      <c r="CR5" s="3355"/>
      <c r="CS5" s="3355"/>
      <c r="CT5" s="3355"/>
      <c r="CU5" s="3355"/>
      <c r="CV5" s="3355"/>
      <c r="CW5" s="3356"/>
      <c r="CX5" s="3354"/>
      <c r="CY5" s="3355"/>
      <c r="CZ5" s="3355"/>
      <c r="DA5" s="3355"/>
      <c r="DB5" s="3355"/>
      <c r="DC5" s="3355"/>
      <c r="DD5" s="3355"/>
      <c r="DE5" s="3356"/>
      <c r="DF5" s="2103"/>
      <c r="DG5" s="1286" t="s">
        <v>402</v>
      </c>
      <c r="DI5" s="506"/>
      <c r="DJ5" s="506" t="str">
        <f>IF(T5="","",T5)</f>
        <v>Источник тепловой энергии  </v>
      </c>
      <c r="DK5" s="506"/>
      <c r="DL5" s="506"/>
    </row>
    <row customHeight="1" ht="47.25" hidden="1">
      <c r="A6" s="1393"/>
      <c r="B6" s="1393"/>
      <c r="C6" s="1393"/>
      <c r="D6" s="1393"/>
      <c r="E6" s="2108"/>
      <c r="F6" s="2108"/>
      <c r="G6" s="2108"/>
      <c r="H6" s="2108"/>
      <c r="I6" s="2109">
        <f>S5&amp;".1"</f>
      </c>
      <c r="J6" s="1393"/>
      <c r="K6" s="1393"/>
      <c r="L6" s="1394" t="s">
        <v>403</v>
      </c>
      <c r="M6" s="543"/>
      <c r="P6" s="2111">
        <v>1</v>
      </c>
      <c r="Q6" s="1335"/>
      <c r="R6" s="352"/>
      <c r="S6" s="1339">
        <f>$I6</f>
      </c>
      <c r="T6" s="273" t="s">
        <v>404</v>
      </c>
      <c r="U6" s="288"/>
      <c r="V6" s="2095"/>
      <c r="W6" s="2096"/>
      <c r="X6" s="2096"/>
      <c r="Y6" s="2096"/>
      <c r="Z6" s="2096"/>
      <c r="AA6" s="2096"/>
      <c r="AB6" s="2096"/>
      <c r="AC6" s="2097"/>
      <c r="AD6" s="2095"/>
      <c r="AE6" s="2096"/>
      <c r="AF6" s="2096"/>
      <c r="AG6" s="2096"/>
      <c r="AH6" s="2096"/>
      <c r="AI6" s="2096"/>
      <c r="AJ6" s="2096"/>
      <c r="AK6" s="2096"/>
      <c r="AL6" s="3375"/>
      <c r="AM6" s="3376"/>
      <c r="AN6" s="3376"/>
      <c r="AO6" s="3376"/>
      <c r="AP6" s="3376"/>
      <c r="AQ6" s="3376"/>
      <c r="AR6" s="3376"/>
      <c r="AS6" s="3377"/>
      <c r="AT6" s="3375"/>
      <c r="AU6" s="3376"/>
      <c r="AV6" s="3376"/>
      <c r="AW6" s="3376"/>
      <c r="AX6" s="3376"/>
      <c r="AY6" s="3376"/>
      <c r="AZ6" s="3376"/>
      <c r="BA6" s="3377"/>
      <c r="BB6" s="3375"/>
      <c r="BC6" s="3376"/>
      <c r="BD6" s="3376"/>
      <c r="BE6" s="3376"/>
      <c r="BF6" s="3376"/>
      <c r="BG6" s="3376"/>
      <c r="BH6" s="3376"/>
      <c r="BI6" s="3377"/>
      <c r="BJ6" s="3375"/>
      <c r="BK6" s="3376"/>
      <c r="BL6" s="3376"/>
      <c r="BM6" s="3376"/>
      <c r="BN6" s="3376"/>
      <c r="BO6" s="3376"/>
      <c r="BP6" s="3376"/>
      <c r="BQ6" s="3377"/>
      <c r="BR6" s="3375"/>
      <c r="BS6" s="3376"/>
      <c r="BT6" s="3376"/>
      <c r="BU6" s="3376"/>
      <c r="BV6" s="3376"/>
      <c r="BW6" s="3376"/>
      <c r="BX6" s="3376"/>
      <c r="BY6" s="3377"/>
      <c r="BZ6" s="3375"/>
      <c r="CA6" s="3376"/>
      <c r="CB6" s="3376"/>
      <c r="CC6" s="3376"/>
      <c r="CD6" s="3376"/>
      <c r="CE6" s="3376"/>
      <c r="CF6" s="3376"/>
      <c r="CG6" s="3377"/>
      <c r="CH6" s="3375"/>
      <c r="CI6" s="3376"/>
      <c r="CJ6" s="3376"/>
      <c r="CK6" s="3376"/>
      <c r="CL6" s="3376"/>
      <c r="CM6" s="3376"/>
      <c r="CN6" s="3376"/>
      <c r="CO6" s="3377"/>
      <c r="CP6" s="3375"/>
      <c r="CQ6" s="3376"/>
      <c r="CR6" s="3376"/>
      <c r="CS6" s="3376"/>
      <c r="CT6" s="3376"/>
      <c r="CU6" s="3376"/>
      <c r="CV6" s="3376"/>
      <c r="CW6" s="3377"/>
      <c r="CX6" s="3375"/>
      <c r="CY6" s="3376"/>
      <c r="CZ6" s="3376"/>
      <c r="DA6" s="3376"/>
      <c r="DB6" s="3376"/>
      <c r="DC6" s="3376"/>
      <c r="DD6" s="3376"/>
      <c r="DE6" s="3377"/>
      <c r="DF6" s="2097"/>
      <c r="DG6" s="1286" t="s">
        <v>405</v>
      </c>
      <c r="DI6" s="506"/>
      <c r="DJ6" s="506" t="str">
        <f>IF(T6="","",T6)</f>
        <v>Схема подключения теплопотребляющей установки к коллектору источника тепловой энергии</v>
      </c>
      <c r="DK6" s="506"/>
      <c r="DL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39">
        <f>$J7</f>
      </c>
      <c r="T7" s="274" t="s">
        <v>407</v>
      </c>
      <c r="U7" s="288"/>
      <c r="V7" s="2095"/>
      <c r="W7" s="2096"/>
      <c r="X7" s="2096"/>
      <c r="Y7" s="2096"/>
      <c r="Z7" s="2096"/>
      <c r="AA7" s="2096"/>
      <c r="AB7" s="2096"/>
      <c r="AC7" s="2097"/>
      <c r="AD7" s="2095"/>
      <c r="AE7" s="2096"/>
      <c r="AF7" s="2096"/>
      <c r="AG7" s="2096"/>
      <c r="AH7" s="2096"/>
      <c r="AI7" s="2096"/>
      <c r="AJ7" s="2096"/>
      <c r="AK7" s="2096"/>
      <c r="AL7" s="3375"/>
      <c r="AM7" s="3376"/>
      <c r="AN7" s="3376"/>
      <c r="AO7" s="3376"/>
      <c r="AP7" s="3376"/>
      <c r="AQ7" s="3376"/>
      <c r="AR7" s="3376"/>
      <c r="AS7" s="3377"/>
      <c r="AT7" s="3375"/>
      <c r="AU7" s="3376"/>
      <c r="AV7" s="3376"/>
      <c r="AW7" s="3376"/>
      <c r="AX7" s="3376"/>
      <c r="AY7" s="3376"/>
      <c r="AZ7" s="3376"/>
      <c r="BA7" s="3377"/>
      <c r="BB7" s="3375"/>
      <c r="BC7" s="3376"/>
      <c r="BD7" s="3376"/>
      <c r="BE7" s="3376"/>
      <c r="BF7" s="3376"/>
      <c r="BG7" s="3376"/>
      <c r="BH7" s="3376"/>
      <c r="BI7" s="3377"/>
      <c r="BJ7" s="3375"/>
      <c r="BK7" s="3376"/>
      <c r="BL7" s="3376"/>
      <c r="BM7" s="3376"/>
      <c r="BN7" s="3376"/>
      <c r="BO7" s="3376"/>
      <c r="BP7" s="3376"/>
      <c r="BQ7" s="3377"/>
      <c r="BR7" s="3375"/>
      <c r="BS7" s="3376"/>
      <c r="BT7" s="3376"/>
      <c r="BU7" s="3376"/>
      <c r="BV7" s="3376"/>
      <c r="BW7" s="3376"/>
      <c r="BX7" s="3376"/>
      <c r="BY7" s="3377"/>
      <c r="BZ7" s="3375"/>
      <c r="CA7" s="3376"/>
      <c r="CB7" s="3376"/>
      <c r="CC7" s="3376"/>
      <c r="CD7" s="3376"/>
      <c r="CE7" s="3376"/>
      <c r="CF7" s="3376"/>
      <c r="CG7" s="3377"/>
      <c r="CH7" s="3375"/>
      <c r="CI7" s="3376"/>
      <c r="CJ7" s="3376"/>
      <c r="CK7" s="3376"/>
      <c r="CL7" s="3376"/>
      <c r="CM7" s="3376"/>
      <c r="CN7" s="3376"/>
      <c r="CO7" s="3377"/>
      <c r="CP7" s="3375"/>
      <c r="CQ7" s="3376"/>
      <c r="CR7" s="3376"/>
      <c r="CS7" s="3376"/>
      <c r="CT7" s="3376"/>
      <c r="CU7" s="3376"/>
      <c r="CV7" s="3376"/>
      <c r="CW7" s="3377"/>
      <c r="CX7" s="3375"/>
      <c r="CY7" s="3376"/>
      <c r="CZ7" s="3376"/>
      <c r="DA7" s="3376"/>
      <c r="DB7" s="3376"/>
      <c r="DC7" s="3376"/>
      <c r="DD7" s="3376"/>
      <c r="DE7" s="3377"/>
      <c r="DF7" s="2097"/>
      <c r="DG7" s="1286" t="s">
        <v>408</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39">
        <f>$K8</f>
      </c>
      <c r="T8" s="1377"/>
      <c r="U8" s="288"/>
      <c r="V8" s="757"/>
      <c r="W8" s="320"/>
      <c r="X8" s="757"/>
      <c r="Y8" s="1285"/>
      <c r="Z8" s="2112"/>
      <c r="AA8" s="1981" t="s">
        <v>61</v>
      </c>
      <c r="AB8" s="2112"/>
      <c r="AC8" s="1981" t="s">
        <v>61</v>
      </c>
      <c r="AD8" s="757"/>
      <c r="AE8" s="320"/>
      <c r="AF8" s="757"/>
      <c r="AG8" s="1285"/>
      <c r="AH8" s="2112"/>
      <c r="AI8" s="1981" t="s">
        <v>61</v>
      </c>
      <c r="AJ8" s="2112"/>
      <c r="AK8" s="1981" t="s">
        <v>61</v>
      </c>
      <c r="AL8" s="3387"/>
      <c r="AM8" s="3388"/>
      <c r="AN8" s="3387"/>
      <c r="AO8" s="3389"/>
      <c r="AP8" s="3390"/>
      <c r="AQ8" s="2829" t="s">
        <v>61</v>
      </c>
      <c r="AR8" s="3390"/>
      <c r="AS8" s="2829" t="s">
        <v>61</v>
      </c>
      <c r="AT8" s="3387"/>
      <c r="AU8" s="3388"/>
      <c r="AV8" s="3387"/>
      <c r="AW8" s="3389"/>
      <c r="AX8" s="3390"/>
      <c r="AY8" s="2829" t="s">
        <v>61</v>
      </c>
      <c r="AZ8" s="3390"/>
      <c r="BA8" s="2829" t="s">
        <v>61</v>
      </c>
      <c r="BB8" s="3387"/>
      <c r="BC8" s="3388"/>
      <c r="BD8" s="3387"/>
      <c r="BE8" s="3389"/>
      <c r="BF8" s="3390"/>
      <c r="BG8" s="2829" t="s">
        <v>61</v>
      </c>
      <c r="BH8" s="3390"/>
      <c r="BI8" s="2829" t="s">
        <v>61</v>
      </c>
      <c r="BJ8" s="3387"/>
      <c r="BK8" s="3388"/>
      <c r="BL8" s="3387"/>
      <c r="BM8" s="3389"/>
      <c r="BN8" s="3390"/>
      <c r="BO8" s="2829" t="s">
        <v>61</v>
      </c>
      <c r="BP8" s="3390"/>
      <c r="BQ8" s="2829" t="s">
        <v>61</v>
      </c>
      <c r="BR8" s="3387"/>
      <c r="BS8" s="3388"/>
      <c r="BT8" s="3387"/>
      <c r="BU8" s="3389"/>
      <c r="BV8" s="3390"/>
      <c r="BW8" s="2829" t="s">
        <v>61</v>
      </c>
      <c r="BX8" s="3390"/>
      <c r="BY8" s="2829" t="s">
        <v>61</v>
      </c>
      <c r="BZ8" s="3387"/>
      <c r="CA8" s="3388"/>
      <c r="CB8" s="3387"/>
      <c r="CC8" s="3389"/>
      <c r="CD8" s="3390"/>
      <c r="CE8" s="2829" t="s">
        <v>61</v>
      </c>
      <c r="CF8" s="3390"/>
      <c r="CG8" s="2829" t="s">
        <v>61</v>
      </c>
      <c r="CH8" s="3387"/>
      <c r="CI8" s="3388"/>
      <c r="CJ8" s="3387"/>
      <c r="CK8" s="3389"/>
      <c r="CL8" s="3390"/>
      <c r="CM8" s="2829" t="s">
        <v>61</v>
      </c>
      <c r="CN8" s="3390"/>
      <c r="CO8" s="2829" t="s">
        <v>61</v>
      </c>
      <c r="CP8" s="3387"/>
      <c r="CQ8" s="3388"/>
      <c r="CR8" s="3387"/>
      <c r="CS8" s="3389"/>
      <c r="CT8" s="3390"/>
      <c r="CU8" s="2829" t="s">
        <v>61</v>
      </c>
      <c r="CV8" s="3390"/>
      <c r="CW8" s="2829" t="s">
        <v>61</v>
      </c>
      <c r="CX8" s="3387"/>
      <c r="CY8" s="3388"/>
      <c r="CZ8" s="3387"/>
      <c r="DA8" s="3389"/>
      <c r="DB8" s="3390"/>
      <c r="DC8" s="2829" t="s">
        <v>61</v>
      </c>
      <c r="DD8" s="3390"/>
      <c r="DE8" s="2829" t="s">
        <v>61</v>
      </c>
      <c r="DF8" s="320"/>
      <c r="DG8" s="2137" t="s">
        <v>410</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388"/>
      <c r="AM9" s="3388"/>
      <c r="AN9" s="3388"/>
      <c r="AO9" s="3395" t="str">
        <f>AP8&amp;"-"&amp;AR8</f>
        <v>-</v>
      </c>
      <c r="AP9" s="3396"/>
      <c r="AQ9" s="2829"/>
      <c r="AR9" s="3396"/>
      <c r="AS9" s="2829"/>
      <c r="AT9" s="3388"/>
      <c r="AU9" s="3388"/>
      <c r="AV9" s="3388"/>
      <c r="AW9" s="3395" t="str">
        <f>AX8&amp;"-"&amp;AZ8</f>
        <v>-</v>
      </c>
      <c r="AX9" s="3396"/>
      <c r="AY9" s="2829"/>
      <c r="AZ9" s="3396"/>
      <c r="BA9" s="2829"/>
      <c r="BB9" s="3388"/>
      <c r="BC9" s="3388"/>
      <c r="BD9" s="3388"/>
      <c r="BE9" s="3395" t="str">
        <f>BF8&amp;"-"&amp;BH8</f>
        <v>-</v>
      </c>
      <c r="BF9" s="3396"/>
      <c r="BG9" s="2829"/>
      <c r="BH9" s="3396"/>
      <c r="BI9" s="2829"/>
      <c r="BJ9" s="3388"/>
      <c r="BK9" s="3388"/>
      <c r="BL9" s="3388"/>
      <c r="BM9" s="3395" t="str">
        <f>BN8&amp;"-"&amp;BP8</f>
        <v>-</v>
      </c>
      <c r="BN9" s="3396"/>
      <c r="BO9" s="2829"/>
      <c r="BP9" s="3396"/>
      <c r="BQ9" s="2829"/>
      <c r="BR9" s="3388"/>
      <c r="BS9" s="3388"/>
      <c r="BT9" s="3388"/>
      <c r="BU9" s="3395" t="str">
        <f>BV8&amp;"-"&amp;BX8</f>
        <v>-</v>
      </c>
      <c r="BV9" s="3396"/>
      <c r="BW9" s="2829"/>
      <c r="BX9" s="3396"/>
      <c r="BY9" s="2829"/>
      <c r="BZ9" s="3388"/>
      <c r="CA9" s="3388"/>
      <c r="CB9" s="3388"/>
      <c r="CC9" s="3395" t="str">
        <f>CD8&amp;"-"&amp;CF8</f>
        <v>-</v>
      </c>
      <c r="CD9" s="3396"/>
      <c r="CE9" s="2829"/>
      <c r="CF9" s="3396"/>
      <c r="CG9" s="2829"/>
      <c r="CH9" s="3388"/>
      <c r="CI9" s="3388"/>
      <c r="CJ9" s="3388"/>
      <c r="CK9" s="3395" t="str">
        <f>CL8&amp;"-"&amp;CN8</f>
        <v>-</v>
      </c>
      <c r="CL9" s="3396"/>
      <c r="CM9" s="2829"/>
      <c r="CN9" s="3396"/>
      <c r="CO9" s="2829"/>
      <c r="CP9" s="3388"/>
      <c r="CQ9" s="3388"/>
      <c r="CR9" s="3388"/>
      <c r="CS9" s="3395" t="str">
        <f>CT8&amp;"-"&amp;CV8</f>
        <v>-</v>
      </c>
      <c r="CT9" s="3396"/>
      <c r="CU9" s="2829"/>
      <c r="CV9" s="3396"/>
      <c r="CW9" s="2829"/>
      <c r="CX9" s="3388"/>
      <c r="CY9" s="3388"/>
      <c r="CZ9" s="3388"/>
      <c r="DA9" s="3395" t="str">
        <f>DB8&amp;"-"&amp;DD8</f>
        <v>-</v>
      </c>
      <c r="DB9" s="3396"/>
      <c r="DC9" s="2829"/>
      <c r="DD9" s="3396"/>
      <c r="DE9" s="2829"/>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411</v>
      </c>
      <c r="U10" s="367"/>
      <c r="V10" s="367"/>
      <c r="W10" s="367"/>
      <c r="X10" s="367"/>
      <c r="Y10" s="367"/>
      <c r="Z10" s="367"/>
      <c r="AA10" s="367"/>
      <c r="AB10" s="367"/>
      <c r="AC10" s="367"/>
      <c r="AD10" s="367"/>
      <c r="AE10" s="367"/>
      <c r="AF10" s="367"/>
      <c r="AG10" s="367"/>
      <c r="AH10" s="367"/>
      <c r="AI10" s="367"/>
      <c r="AJ10" s="367"/>
      <c r="AK10" s="367"/>
      <c r="AL10" s="3400"/>
      <c r="AM10" s="3401"/>
      <c r="AN10" s="3402"/>
      <c r="AO10" s="3403"/>
      <c r="AP10" s="3404"/>
      <c r="AQ10" s="3405"/>
      <c r="AR10" s="3406"/>
      <c r="AS10" s="3407"/>
      <c r="AT10" s="3408"/>
      <c r="AU10" s="3409"/>
      <c r="AV10" s="3410"/>
      <c r="AW10" s="3411"/>
      <c r="AX10" s="3412"/>
      <c r="AY10" s="3413"/>
      <c r="AZ10" s="3414"/>
      <c r="BA10" s="3415"/>
      <c r="BB10" s="3416"/>
      <c r="BC10" s="3417"/>
      <c r="BD10" s="3418"/>
      <c r="BE10" s="3419"/>
      <c r="BF10" s="3420"/>
      <c r="BG10" s="3421"/>
      <c r="BH10" s="3422"/>
      <c r="BI10" s="3423"/>
      <c r="BJ10" s="3424"/>
      <c r="BK10" s="3425"/>
      <c r="BL10" s="3426"/>
      <c r="BM10" s="3427"/>
      <c r="BN10" s="3428"/>
      <c r="BO10" s="3429"/>
      <c r="BP10" s="3430"/>
      <c r="BQ10" s="3431"/>
      <c r="BR10" s="3432"/>
      <c r="BS10" s="3433"/>
      <c r="BT10" s="3434"/>
      <c r="BU10" s="3435"/>
      <c r="BV10" s="3436"/>
      <c r="BW10" s="3437"/>
      <c r="BX10" s="3438"/>
      <c r="BY10" s="3439"/>
      <c r="BZ10" s="3440"/>
      <c r="CA10" s="3441"/>
      <c r="CB10" s="3442"/>
      <c r="CC10" s="3443"/>
      <c r="CD10" s="3444"/>
      <c r="CE10" s="3445"/>
      <c r="CF10" s="3446"/>
      <c r="CG10" s="3447"/>
      <c r="CH10" s="3448"/>
      <c r="CI10" s="3449"/>
      <c r="CJ10" s="3450"/>
      <c r="CK10" s="3451"/>
      <c r="CL10" s="3452"/>
      <c r="CM10" s="3453"/>
      <c r="CN10" s="3454"/>
      <c r="CO10" s="3455"/>
      <c r="CP10" s="3456"/>
      <c r="CQ10" s="3457"/>
      <c r="CR10" s="3458"/>
      <c r="CS10" s="3459"/>
      <c r="CT10" s="3460"/>
      <c r="CU10" s="3461"/>
      <c r="CV10" s="3462"/>
      <c r="CW10" s="3463"/>
      <c r="CX10" s="3464"/>
      <c r="CY10" s="3465"/>
      <c r="CZ10" s="3466"/>
      <c r="DA10" s="3467"/>
      <c r="DB10" s="3468"/>
      <c r="DC10" s="3469"/>
      <c r="DD10" s="3470"/>
      <c r="DE10" s="3471"/>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35"/>
      <c r="R11" s="352"/>
      <c r="S11" s="1308"/>
      <c r="T11" s="275" t="s">
        <v>412</v>
      </c>
      <c r="U11" s="367"/>
      <c r="V11" s="367"/>
      <c r="W11" s="367"/>
      <c r="X11" s="367"/>
      <c r="Y11" s="367"/>
      <c r="Z11" s="367"/>
      <c r="AA11" s="367"/>
      <c r="AB11" s="367"/>
      <c r="AC11" s="366"/>
      <c r="AD11" s="367"/>
      <c r="AE11" s="367"/>
      <c r="AF11" s="367"/>
      <c r="AG11" s="367"/>
      <c r="AH11" s="367"/>
      <c r="AI11" s="367"/>
      <c r="AJ11" s="367"/>
      <c r="AK11" s="366"/>
      <c r="AL11" s="3476"/>
      <c r="AM11" s="3477"/>
      <c r="AN11" s="3478"/>
      <c r="AO11" s="3479"/>
      <c r="AP11" s="3480"/>
      <c r="AQ11" s="3481"/>
      <c r="AR11" s="3482"/>
      <c r="AS11" s="3483"/>
      <c r="AT11" s="3484"/>
      <c r="AU11" s="3485"/>
      <c r="AV11" s="3486"/>
      <c r="AW11" s="3487"/>
      <c r="AX11" s="3488"/>
      <c r="AY11" s="3489"/>
      <c r="AZ11" s="3490"/>
      <c r="BA11" s="3491"/>
      <c r="BB11" s="3492"/>
      <c r="BC11" s="3493"/>
      <c r="BD11" s="3494"/>
      <c r="BE11" s="3495"/>
      <c r="BF11" s="3496"/>
      <c r="BG11" s="3497"/>
      <c r="BH11" s="3498"/>
      <c r="BI11" s="3499"/>
      <c r="BJ11" s="3500"/>
      <c r="BK11" s="3501"/>
      <c r="BL11" s="3502"/>
      <c r="BM11" s="3503"/>
      <c r="BN11" s="3504"/>
      <c r="BO11" s="3505"/>
      <c r="BP11" s="3506"/>
      <c r="BQ11" s="3507"/>
      <c r="BR11" s="3508"/>
      <c r="BS11" s="3509"/>
      <c r="BT11" s="3510"/>
      <c r="BU11" s="3511"/>
      <c r="BV11" s="3512"/>
      <c r="BW11" s="3513"/>
      <c r="BX11" s="3514"/>
      <c r="BY11" s="3515"/>
      <c r="BZ11" s="3516"/>
      <c r="CA11" s="3517"/>
      <c r="CB11" s="3518"/>
      <c r="CC11" s="3519"/>
      <c r="CD11" s="3520"/>
      <c r="CE11" s="3521"/>
      <c r="CF11" s="3522"/>
      <c r="CG11" s="3523"/>
      <c r="CH11" s="3524"/>
      <c r="CI11" s="3525"/>
      <c r="CJ11" s="3526"/>
      <c r="CK11" s="3527"/>
      <c r="CL11" s="3528"/>
      <c r="CM11" s="3529"/>
      <c r="CN11" s="3530"/>
      <c r="CO11" s="3531"/>
      <c r="CP11" s="3532"/>
      <c r="CQ11" s="3533"/>
      <c r="CR11" s="3534"/>
      <c r="CS11" s="3535"/>
      <c r="CT11" s="3536"/>
      <c r="CU11" s="3537"/>
      <c r="CV11" s="3538"/>
      <c r="CW11" s="3539"/>
      <c r="CX11" s="3540"/>
      <c r="CY11" s="3541"/>
      <c r="CZ11" s="3542"/>
      <c r="DA11" s="3543"/>
      <c r="DB11" s="3544"/>
      <c r="DC11" s="3545"/>
      <c r="DD11" s="3546"/>
      <c r="DE11" s="3547"/>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413</v>
      </c>
      <c r="U12" s="367"/>
      <c r="V12" s="367"/>
      <c r="W12" s="367"/>
      <c r="X12" s="367"/>
      <c r="Y12" s="367"/>
      <c r="Z12" s="367"/>
      <c r="AA12" s="367"/>
      <c r="AB12" s="367"/>
      <c r="AC12" s="366"/>
      <c r="AD12" s="367"/>
      <c r="AE12" s="367"/>
      <c r="AF12" s="367"/>
      <c r="AG12" s="367"/>
      <c r="AH12" s="367"/>
      <c r="AI12" s="367"/>
      <c r="AJ12" s="367"/>
      <c r="AK12" s="366"/>
      <c r="AL12" s="3551"/>
      <c r="AM12" s="3552"/>
      <c r="AN12" s="3553"/>
      <c r="AO12" s="3554"/>
      <c r="AP12" s="3555"/>
      <c r="AQ12" s="3556"/>
      <c r="AR12" s="3557"/>
      <c r="AS12" s="3558"/>
      <c r="AT12" s="3559"/>
      <c r="AU12" s="3560"/>
      <c r="AV12" s="3561"/>
      <c r="AW12" s="3562"/>
      <c r="AX12" s="3563"/>
      <c r="AY12" s="3564"/>
      <c r="AZ12" s="3565"/>
      <c r="BA12" s="3566"/>
      <c r="BB12" s="3567"/>
      <c r="BC12" s="3568"/>
      <c r="BD12" s="3569"/>
      <c r="BE12" s="3570"/>
      <c r="BF12" s="3571"/>
      <c r="BG12" s="3572"/>
      <c r="BH12" s="3573"/>
      <c r="BI12" s="3574"/>
      <c r="BJ12" s="3575"/>
      <c r="BK12" s="3576"/>
      <c r="BL12" s="3577"/>
      <c r="BM12" s="3578"/>
      <c r="BN12" s="3579"/>
      <c r="BO12" s="3580"/>
      <c r="BP12" s="3581"/>
      <c r="BQ12" s="3582"/>
      <c r="BR12" s="3583"/>
      <c r="BS12" s="3584"/>
      <c r="BT12" s="3585"/>
      <c r="BU12" s="3586"/>
      <c r="BV12" s="3587"/>
      <c r="BW12" s="3588"/>
      <c r="BX12" s="3589"/>
      <c r="BY12" s="3590"/>
      <c r="BZ12" s="3591"/>
      <c r="CA12" s="3592"/>
      <c r="CB12" s="3593"/>
      <c r="CC12" s="3594"/>
      <c r="CD12" s="3595"/>
      <c r="CE12" s="3596"/>
      <c r="CF12" s="3597"/>
      <c r="CG12" s="3598"/>
      <c r="CH12" s="3599"/>
      <c r="CI12" s="3600"/>
      <c r="CJ12" s="3601"/>
      <c r="CK12" s="3602"/>
      <c r="CL12" s="3603"/>
      <c r="CM12" s="3604"/>
      <c r="CN12" s="3605"/>
      <c r="CO12" s="3606"/>
      <c r="CP12" s="3607"/>
      <c r="CQ12" s="3608"/>
      <c r="CR12" s="3609"/>
      <c r="CS12" s="3610"/>
      <c r="CT12" s="3611"/>
      <c r="CU12" s="3612"/>
      <c r="CV12" s="3613"/>
      <c r="CW12" s="3614"/>
      <c r="CX12" s="3615"/>
      <c r="CY12" s="3616"/>
      <c r="CZ12" s="3617"/>
      <c r="DA12" s="3618"/>
      <c r="DB12" s="3619"/>
      <c r="DC12" s="3620"/>
      <c r="DD12" s="3621"/>
      <c r="DE12" s="3622"/>
      <c r="DF12" s="367"/>
      <c r="DG12" s="291"/>
      <c r="DI12" s="506"/>
      <c r="DJ12" s="506" t="str">
        <f>IF(T12="","",T12)</f>
        <v>Добавить схему подключения</v>
      </c>
      <c r="DK12" s="506"/>
      <c r="DL12" s="506"/>
    </row>
    <row s="3623"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162</v>
      </c>
      <c r="U13" s="1350"/>
      <c r="V13" s="1350"/>
      <c r="W13" s="1350"/>
      <c r="X13" s="1350"/>
      <c r="Y13" s="1350"/>
      <c r="Z13" s="1350"/>
      <c r="AA13" s="1350"/>
      <c r="AB13" s="1350"/>
      <c r="AC13" s="1350"/>
      <c r="AD13" s="1350"/>
      <c r="AE13" s="1350"/>
      <c r="AF13" s="1350"/>
      <c r="AG13" s="1350"/>
      <c r="AH13" s="1350"/>
      <c r="AI13" s="1350"/>
      <c r="AJ13" s="1350"/>
      <c r="AK13" s="1350"/>
      <c r="AL13" s="3632"/>
      <c r="AM13" s="3632"/>
      <c r="AN13" s="3632"/>
      <c r="AO13" s="3632"/>
      <c r="AP13" s="3632"/>
      <c r="AQ13" s="3632"/>
      <c r="AR13" s="3632"/>
      <c r="AS13" s="3632"/>
      <c r="AT13" s="3632"/>
      <c r="AU13" s="3632"/>
      <c r="AV13" s="3632"/>
      <c r="AW13" s="3632"/>
      <c r="AX13" s="3632"/>
      <c r="AY13" s="3632"/>
      <c r="AZ13" s="3632"/>
      <c r="BA13" s="3632"/>
      <c r="BB13" s="3632"/>
      <c r="BC13" s="3632"/>
      <c r="BD13" s="3632"/>
      <c r="BE13" s="3632"/>
      <c r="BF13" s="3632"/>
      <c r="BG13" s="3632"/>
      <c r="BH13" s="3632"/>
      <c r="BI13" s="3632"/>
      <c r="BJ13" s="3632"/>
      <c r="BK13" s="3632"/>
      <c r="BL13" s="3632"/>
      <c r="BM13" s="3632"/>
      <c r="BN13" s="3632"/>
      <c r="BO13" s="3632"/>
      <c r="BP13" s="3632"/>
      <c r="BQ13" s="3632"/>
      <c r="BR13" s="3632"/>
      <c r="BS13" s="3632"/>
      <c r="BT13" s="3632"/>
      <c r="BU13" s="3632"/>
      <c r="BV13" s="3632"/>
      <c r="BW13" s="3632"/>
      <c r="BX13" s="3632"/>
      <c r="BY13" s="3632"/>
      <c r="BZ13" s="3632"/>
      <c r="CA13" s="3632"/>
      <c r="CB13" s="3632"/>
      <c r="CC13" s="3632"/>
      <c r="CD13" s="3632"/>
      <c r="CE13" s="3632"/>
      <c r="CF13" s="3632"/>
      <c r="CG13" s="3632"/>
      <c r="CH13" s="3632"/>
      <c r="CI13" s="3632"/>
      <c r="CJ13" s="3632"/>
      <c r="CK13" s="3632"/>
      <c r="CL13" s="3632"/>
      <c r="CM13" s="3632"/>
      <c r="CN13" s="3632"/>
      <c r="CO13" s="3632"/>
      <c r="CP13" s="3632"/>
      <c r="CQ13" s="3632"/>
      <c r="CR13" s="3632"/>
      <c r="CS13" s="3632"/>
      <c r="CT13" s="3632"/>
      <c r="CU13" s="3632"/>
      <c r="CV13" s="3632"/>
      <c r="CW13" s="3632"/>
      <c r="CX13" s="3632"/>
      <c r="CY13" s="3632"/>
      <c r="CZ13" s="3632"/>
      <c r="DA13" s="3632"/>
      <c r="DB13" s="3632"/>
      <c r="DC13" s="3632"/>
      <c r="DD13" s="3632"/>
      <c r="DE13" s="3632"/>
      <c r="DF13" s="1350"/>
      <c r="DG13" s="1350"/>
      <c r="DI13" s="795"/>
      <c r="DJ13" s="795" t="str">
        <f>IF(T13="","",T13)</f>
        <v>Добавить источник для дифференциации</v>
      </c>
      <c r="DK13" s="795"/>
      <c r="DL13" s="795"/>
    </row>
    <row s="3623"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163</v>
      </c>
      <c r="U14" s="1354"/>
      <c r="V14" s="1354"/>
      <c r="W14" s="1354"/>
      <c r="X14" s="1354"/>
      <c r="Y14" s="1354"/>
      <c r="Z14" s="1354"/>
      <c r="AA14" s="1354"/>
      <c r="AB14" s="1354"/>
      <c r="AC14" s="1354"/>
      <c r="AD14" s="1354"/>
      <c r="AE14" s="1354"/>
      <c r="AF14" s="1354"/>
      <c r="AG14" s="1354"/>
      <c r="AH14" s="1354"/>
      <c r="AI14" s="1354"/>
      <c r="AJ14" s="1354"/>
      <c r="AK14" s="1354"/>
      <c r="AL14" s="3637"/>
      <c r="AM14" s="3637"/>
      <c r="AN14" s="3637"/>
      <c r="AO14" s="3637"/>
      <c r="AP14" s="3637"/>
      <c r="AQ14" s="3637"/>
      <c r="AR14" s="3637"/>
      <c r="AS14" s="3637"/>
      <c r="AT14" s="3637"/>
      <c r="AU14" s="3637"/>
      <c r="AV14" s="3637"/>
      <c r="AW14" s="3637"/>
      <c r="AX14" s="3637"/>
      <c r="AY14" s="3637"/>
      <c r="AZ14" s="3637"/>
      <c r="BA14" s="3637"/>
      <c r="BB14" s="3637"/>
      <c r="BC14" s="3637"/>
      <c r="BD14" s="3637"/>
      <c r="BE14" s="3637"/>
      <c r="BF14" s="3637"/>
      <c r="BG14" s="3637"/>
      <c r="BH14" s="3637"/>
      <c r="BI14" s="3637"/>
      <c r="BJ14" s="3637"/>
      <c r="BK14" s="3637"/>
      <c r="BL14" s="3637"/>
      <c r="BM14" s="3637"/>
      <c r="BN14" s="3637"/>
      <c r="BO14" s="3637"/>
      <c r="BP14" s="3637"/>
      <c r="BQ14" s="3637"/>
      <c r="BR14" s="3637"/>
      <c r="BS14" s="3637"/>
      <c r="BT14" s="3637"/>
      <c r="BU14" s="3637"/>
      <c r="BV14" s="3637"/>
      <c r="BW14" s="3637"/>
      <c r="BX14" s="3637"/>
      <c r="BY14" s="3637"/>
      <c r="BZ14" s="3637"/>
      <c r="CA14" s="3637"/>
      <c r="CB14" s="3637"/>
      <c r="CC14" s="3637"/>
      <c r="CD14" s="3637"/>
      <c r="CE14" s="3637"/>
      <c r="CF14" s="3637"/>
      <c r="CG14" s="3637"/>
      <c r="CH14" s="3637"/>
      <c r="CI14" s="3637"/>
      <c r="CJ14" s="3637"/>
      <c r="CK14" s="3637"/>
      <c r="CL14" s="3637"/>
      <c r="CM14" s="3637"/>
      <c r="CN14" s="3637"/>
      <c r="CO14" s="3637"/>
      <c r="CP14" s="3637"/>
      <c r="CQ14" s="3637"/>
      <c r="CR14" s="3637"/>
      <c r="CS14" s="3637"/>
      <c r="CT14" s="3637"/>
      <c r="CU14" s="3637"/>
      <c r="CV14" s="3637"/>
      <c r="CW14" s="3637"/>
      <c r="CX14" s="3637"/>
      <c r="CY14" s="3637"/>
      <c r="CZ14" s="3637"/>
      <c r="DA14" s="3637"/>
      <c r="DB14" s="3637"/>
      <c r="DC14" s="3637"/>
      <c r="DD14" s="3637"/>
      <c r="DE14" s="3637"/>
      <c r="DF14" s="1354"/>
      <c r="DG14" s="1354"/>
      <c r="DI14" s="795"/>
      <c r="DJ14" s="795" t="str">
        <f>IF(T14="","",T14)</f>
        <v>Добавить централизованную систему для дифференциации</v>
      </c>
      <c r="DK14" s="795"/>
      <c r="DL14" s="795"/>
    </row>
    <row s="3623"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3637"/>
      <c r="AM15" s="3637"/>
      <c r="AN15" s="3637"/>
      <c r="AO15" s="3637"/>
      <c r="AP15" s="3637"/>
      <c r="AQ15" s="3637"/>
      <c r="AR15" s="3637"/>
      <c r="AS15" s="3637"/>
      <c r="AT15" s="3637"/>
      <c r="AU15" s="3637"/>
      <c r="AV15" s="3637"/>
      <c r="AW15" s="3637"/>
      <c r="AX15" s="3637"/>
      <c r="AY15" s="3637"/>
      <c r="AZ15" s="3637"/>
      <c r="BA15" s="3637"/>
      <c r="BB15" s="3637"/>
      <c r="BC15" s="3637"/>
      <c r="BD15" s="3637"/>
      <c r="BE15" s="3637"/>
      <c r="BF15" s="3637"/>
      <c r="BG15" s="3637"/>
      <c r="BH15" s="3637"/>
      <c r="BI15" s="3637"/>
      <c r="BJ15" s="3637"/>
      <c r="BK15" s="3637"/>
      <c r="BL15" s="3637"/>
      <c r="BM15" s="3637"/>
      <c r="BN15" s="3637"/>
      <c r="BO15" s="3637"/>
      <c r="BP15" s="3637"/>
      <c r="BQ15" s="3637"/>
      <c r="BR15" s="3637"/>
      <c r="BS15" s="3637"/>
      <c r="BT15" s="3637"/>
      <c r="BU15" s="3637"/>
      <c r="BV15" s="3637"/>
      <c r="BW15" s="3637"/>
      <c r="BX15" s="3637"/>
      <c r="BY15" s="3637"/>
      <c r="BZ15" s="3637"/>
      <c r="CA15" s="3637"/>
      <c r="CB15" s="3637"/>
      <c r="CC15" s="3637"/>
      <c r="CD15" s="3637"/>
      <c r="CE15" s="3637"/>
      <c r="CF15" s="3637"/>
      <c r="CG15" s="3637"/>
      <c r="CH15" s="3637"/>
      <c r="CI15" s="3637"/>
      <c r="CJ15" s="3637"/>
      <c r="CK15" s="3637"/>
      <c r="CL15" s="3637"/>
      <c r="CM15" s="3637"/>
      <c r="CN15" s="3637"/>
      <c r="CO15" s="3637"/>
      <c r="CP15" s="3637"/>
      <c r="CQ15" s="3637"/>
      <c r="CR15" s="3637"/>
      <c r="CS15" s="3637"/>
      <c r="CT15" s="3637"/>
      <c r="CU15" s="3637"/>
      <c r="CV15" s="3637"/>
      <c r="CW15" s="3637"/>
      <c r="CX15" s="3637"/>
      <c r="CY15" s="3637"/>
      <c r="CZ15" s="3637"/>
      <c r="DA15" s="3637"/>
      <c r="DB15" s="3637"/>
      <c r="DC15" s="3637"/>
      <c r="DD15" s="3637"/>
      <c r="DE15" s="3637"/>
      <c r="DF15" s="1354"/>
      <c r="DG15" s="1354"/>
      <c r="DI15" s="795"/>
      <c r="DJ15" s="795" t="str">
        <f>IF(T15="","",T15)</f>
        <v>Добавить территорию для дифференциации</v>
      </c>
      <c r="DK15" s="795"/>
      <c r="DL15" s="795"/>
    </row>
    <row customHeight="1" ht="14.25" hidden="1">
      <c r="AC16" s="323"/>
      <c r="AK16" s="323"/>
      <c r="AL16" s="3340"/>
      <c r="AM16" s="3340"/>
      <c r="AN16" s="3340"/>
      <c r="AO16" s="3340"/>
      <c r="AP16" s="3340"/>
      <c r="AQ16" s="3340"/>
      <c r="AR16" s="3340"/>
      <c r="AS16" s="3340"/>
      <c r="AT16" s="3340"/>
      <c r="AU16" s="3340"/>
      <c r="AV16" s="3340"/>
      <c r="AW16" s="3340"/>
      <c r="AX16" s="3340"/>
      <c r="AY16" s="3340"/>
      <c r="AZ16" s="3340"/>
      <c r="BA16" s="3340"/>
      <c r="BB16" s="3340"/>
      <c r="BC16" s="3340"/>
      <c r="BD16" s="3340"/>
      <c r="BE16" s="3340"/>
      <c r="BF16" s="3340"/>
      <c r="BG16" s="3340"/>
      <c r="BH16" s="3340"/>
      <c r="BI16" s="3340"/>
      <c r="BJ16" s="3340"/>
      <c r="BK16" s="3340"/>
      <c r="BL16" s="3340"/>
      <c r="BM16" s="3340"/>
      <c r="BN16" s="3340"/>
      <c r="BO16" s="3340"/>
      <c r="BP16" s="3340"/>
      <c r="BQ16" s="3340"/>
      <c r="BR16" s="3340"/>
      <c r="BS16" s="3340"/>
      <c r="BT16" s="3340"/>
      <c r="BU16" s="3340"/>
      <c r="BV16" s="3340"/>
      <c r="BW16" s="3340"/>
      <c r="BX16" s="3340"/>
      <c r="BY16" s="3340"/>
      <c r="BZ16" s="3340"/>
      <c r="CA16" s="3340"/>
      <c r="CB16" s="3340"/>
      <c r="CC16" s="3340"/>
      <c r="CD16" s="3340"/>
      <c r="CE16" s="3340"/>
      <c r="CF16" s="3340"/>
      <c r="CG16" s="3340"/>
      <c r="CH16" s="3340"/>
      <c r="CI16" s="3340"/>
      <c r="CJ16" s="3340"/>
      <c r="CK16" s="3340"/>
      <c r="CL16" s="3340"/>
      <c r="CM16" s="3340"/>
      <c r="CN16" s="3340"/>
      <c r="CO16" s="3340"/>
      <c r="CP16" s="3340"/>
      <c r="CQ16" s="3340"/>
      <c r="CR16" s="3340"/>
      <c r="CS16" s="3340"/>
      <c r="CT16" s="3340"/>
      <c r="CU16" s="3340"/>
      <c r="CV16" s="3340"/>
      <c r="CW16" s="3340"/>
      <c r="CX16" s="3340"/>
      <c r="CY16" s="3340"/>
      <c r="CZ16" s="3340"/>
      <c r="DA16" s="3340"/>
      <c r="DB16" s="3340"/>
      <c r="DC16" s="3340"/>
      <c r="DD16" s="3340"/>
      <c r="DE16" s="3340"/>
    </row>
    <row customHeight="1" ht="14.25" hidden="1">
      <c r="P17" s="1341"/>
      <c r="AD17" s="1390"/>
      <c r="AE17" s="1390"/>
      <c r="AF17" s="1390"/>
      <c r="AG17" s="1391"/>
      <c r="AH17" s="2105"/>
      <c r="AI17" s="2104" t="s">
        <v>61</v>
      </c>
      <c r="AJ17" s="2105"/>
      <c r="AK17" s="2104" t="s">
        <v>61</v>
      </c>
      <c r="AL17" s="3340"/>
      <c r="AM17" s="3340"/>
      <c r="AN17" s="3340"/>
      <c r="AO17" s="3340"/>
      <c r="AP17" s="3340"/>
      <c r="AQ17" s="3340"/>
      <c r="AR17" s="3340"/>
      <c r="AS17" s="3340"/>
      <c r="AT17" s="3340"/>
      <c r="AU17" s="3340"/>
      <c r="AV17" s="3340"/>
      <c r="AW17" s="3340"/>
      <c r="AX17" s="3340"/>
      <c r="AY17" s="3340"/>
      <c r="AZ17" s="3340"/>
      <c r="BA17" s="3340"/>
      <c r="BB17" s="3340"/>
      <c r="BC17" s="3340"/>
      <c r="BD17" s="3340"/>
      <c r="BE17" s="3340"/>
      <c r="BF17" s="3340"/>
      <c r="BG17" s="3340"/>
      <c r="BH17" s="3340"/>
      <c r="BI17" s="3340"/>
      <c r="BJ17" s="3340"/>
      <c r="BK17" s="3340"/>
      <c r="BL17" s="3340"/>
      <c r="BM17" s="3340"/>
      <c r="BN17" s="3340"/>
      <c r="BO17" s="3340"/>
      <c r="BP17" s="3340"/>
      <c r="BQ17" s="3340"/>
      <c r="BR17" s="3340"/>
      <c r="BS17" s="3340"/>
      <c r="BT17" s="3340"/>
      <c r="BU17" s="3340"/>
      <c r="BV17" s="3340"/>
      <c r="BW17" s="3340"/>
      <c r="BX17" s="3340"/>
      <c r="BY17" s="3340"/>
      <c r="BZ17" s="3340"/>
      <c r="CA17" s="3340"/>
      <c r="CB17" s="3340"/>
      <c r="CC17" s="3340"/>
      <c r="CD17" s="3340"/>
      <c r="CE17" s="3340"/>
      <c r="CF17" s="3340"/>
      <c r="CG17" s="3340"/>
      <c r="CH17" s="3340"/>
      <c r="CI17" s="3340"/>
      <c r="CJ17" s="3340"/>
      <c r="CK17" s="3340"/>
      <c r="CL17" s="3340"/>
      <c r="CM17" s="3340"/>
      <c r="CN17" s="3340"/>
      <c r="CO17" s="3340"/>
      <c r="CP17" s="3340"/>
      <c r="CQ17" s="3340"/>
      <c r="CR17" s="3340"/>
      <c r="CS17" s="3340"/>
      <c r="CT17" s="3340"/>
      <c r="CU17" s="3340"/>
      <c r="CV17" s="3340"/>
      <c r="CW17" s="3340"/>
      <c r="CX17" s="3340"/>
      <c r="CY17" s="3340"/>
      <c r="CZ17" s="3340"/>
      <c r="DA17" s="3340"/>
      <c r="DB17" s="3340"/>
      <c r="DC17" s="3340"/>
      <c r="DD17" s="3340"/>
      <c r="DE17" s="3340"/>
    </row>
    <row customHeight="1" ht="14.25" hidden="1">
      <c r="P18" s="1341"/>
      <c r="AD18" s="1390"/>
      <c r="AE18" s="1390"/>
      <c r="AF18" s="1390"/>
      <c r="AG18" s="324" t="str">
        <f>AH17&amp;"-"&amp;AJ17</f>
        <v>-</v>
      </c>
      <c r="AH18" s="2104"/>
      <c r="AI18" s="2104"/>
      <c r="AJ18" s="2104"/>
      <c r="AK18" s="2104"/>
      <c r="AL18" s="3340"/>
      <c r="AM18" s="3340"/>
      <c r="AN18" s="3340"/>
      <c r="AO18" s="3340"/>
      <c r="AP18" s="3340"/>
      <c r="AQ18" s="3340"/>
      <c r="AR18" s="3340"/>
      <c r="AS18" s="3340"/>
      <c r="AT18" s="3340"/>
      <c r="AU18" s="3340"/>
      <c r="AV18" s="3340"/>
      <c r="AW18" s="3340"/>
      <c r="AX18" s="3340"/>
      <c r="AY18" s="3340"/>
      <c r="AZ18" s="3340"/>
      <c r="BA18" s="3340"/>
      <c r="BB18" s="3340"/>
      <c r="BC18" s="3340"/>
      <c r="BD18" s="3340"/>
      <c r="BE18" s="3340"/>
      <c r="BF18" s="3340"/>
      <c r="BG18" s="3340"/>
      <c r="BH18" s="3340"/>
      <c r="BI18" s="3340"/>
      <c r="BJ18" s="3340"/>
      <c r="BK18" s="3340"/>
      <c r="BL18" s="3340"/>
      <c r="BM18" s="3340"/>
      <c r="BN18" s="3340"/>
      <c r="BO18" s="3340"/>
      <c r="BP18" s="3340"/>
      <c r="BQ18" s="3340"/>
      <c r="BR18" s="3340"/>
      <c r="BS18" s="3340"/>
      <c r="BT18" s="3340"/>
      <c r="BU18" s="3340"/>
      <c r="BV18" s="3340"/>
      <c r="BW18" s="3340"/>
      <c r="BX18" s="3340"/>
      <c r="BY18" s="3340"/>
      <c r="BZ18" s="3340"/>
      <c r="CA18" s="3340"/>
      <c r="CB18" s="3340"/>
      <c r="CC18" s="3340"/>
      <c r="CD18" s="3340"/>
      <c r="CE18" s="3340"/>
      <c r="CF18" s="3340"/>
      <c r="CG18" s="3340"/>
      <c r="CH18" s="3340"/>
      <c r="CI18" s="3340"/>
      <c r="CJ18" s="3340"/>
      <c r="CK18" s="3340"/>
      <c r="CL18" s="3340"/>
      <c r="CM18" s="3340"/>
      <c r="CN18" s="3340"/>
      <c r="CO18" s="3340"/>
      <c r="CP18" s="3340"/>
      <c r="CQ18" s="3340"/>
      <c r="CR18" s="3340"/>
      <c r="CS18" s="3340"/>
      <c r="CT18" s="3340"/>
      <c r="CU18" s="3340"/>
      <c r="CV18" s="3340"/>
      <c r="CW18" s="3340"/>
      <c r="CX18" s="3340"/>
      <c r="CY18" s="3340"/>
      <c r="CZ18" s="3340"/>
      <c r="DA18" s="3340"/>
      <c r="DB18" s="3340"/>
      <c r="DC18" s="3340"/>
      <c r="DD18" s="3340"/>
      <c r="DE18" s="3340"/>
    </row>
    <row customHeight="1" ht="14.25" hidden="1">
      <c r="P19" s="1341"/>
      <c r="AK19" s="323"/>
      <c r="AL19" s="3340"/>
      <c r="AM19" s="3340"/>
      <c r="AN19" s="3340"/>
      <c r="AO19" s="3340"/>
      <c r="AP19" s="3340"/>
      <c r="AQ19" s="3340"/>
      <c r="AR19" s="3340"/>
      <c r="AS19" s="3340"/>
      <c r="AT19" s="3340"/>
      <c r="AU19" s="3340"/>
      <c r="AV19" s="3340"/>
      <c r="AW19" s="3340"/>
      <c r="AX19" s="3340"/>
      <c r="AY19" s="3340"/>
      <c r="AZ19" s="3340"/>
      <c r="BA19" s="3340"/>
      <c r="BB19" s="3340"/>
      <c r="BC19" s="3340"/>
      <c r="BD19" s="3340"/>
      <c r="BE19" s="3340"/>
      <c r="BF19" s="3340"/>
      <c r="BG19" s="3340"/>
      <c r="BH19" s="3340"/>
      <c r="BI19" s="3340"/>
      <c r="BJ19" s="3340"/>
      <c r="BK19" s="3340"/>
      <c r="BL19" s="3340"/>
      <c r="BM19" s="3340"/>
      <c r="BN19" s="3340"/>
      <c r="BO19" s="3340"/>
      <c r="BP19" s="3340"/>
      <c r="BQ19" s="3340"/>
      <c r="BR19" s="3340"/>
      <c r="BS19" s="3340"/>
      <c r="BT19" s="3340"/>
      <c r="BU19" s="3340"/>
      <c r="BV19" s="3340"/>
      <c r="BW19" s="3340"/>
      <c r="BX19" s="3340"/>
      <c r="BY19" s="3340"/>
      <c r="BZ19" s="3340"/>
      <c r="CA19" s="3340"/>
      <c r="CB19" s="3340"/>
      <c r="CC19" s="3340"/>
      <c r="CD19" s="3340"/>
      <c r="CE19" s="3340"/>
      <c r="CF19" s="3340"/>
      <c r="CG19" s="3340"/>
      <c r="CH19" s="3340"/>
      <c r="CI19" s="3340"/>
      <c r="CJ19" s="3340"/>
      <c r="CK19" s="3340"/>
      <c r="CL19" s="3340"/>
      <c r="CM19" s="3340"/>
      <c r="CN19" s="3340"/>
      <c r="CO19" s="3340"/>
      <c r="CP19" s="3340"/>
      <c r="CQ19" s="3340"/>
      <c r="CR19" s="3340"/>
      <c r="CS19" s="3340"/>
      <c r="CT19" s="3340"/>
      <c r="CU19" s="3340"/>
      <c r="CV19" s="3340"/>
      <c r="CW19" s="3340"/>
      <c r="CX19" s="3340"/>
      <c r="CY19" s="3340"/>
      <c r="CZ19" s="3340"/>
      <c r="DA19" s="3340"/>
      <c r="DB19" s="3340"/>
      <c r="DC19" s="3340"/>
      <c r="DD19" s="3340"/>
      <c r="DE19" s="3340"/>
    </row>
    <row s="3644" customFormat="1" customHeight="1" ht="22.5" hidden="1">
      <c r="L20" s="1359"/>
      <c r="M20" s="1392"/>
      <c r="N20" s="1392"/>
      <c r="O20" s="1397" t="s">
        <v>414</v>
      </c>
      <c r="P20" s="1392"/>
      <c r="Q20" s="1401"/>
      <c r="R20" s="1401"/>
      <c r="S20" s="735"/>
      <c r="Z20" s="1397"/>
      <c r="AB20" s="1397"/>
      <c r="AC20" s="1396"/>
      <c r="AH20" s="1397"/>
      <c r="AJ20" s="1397"/>
      <c r="AK20" s="1396"/>
      <c r="AL20" s="3650"/>
      <c r="AM20" s="3650"/>
      <c r="AN20" s="3650"/>
      <c r="AO20" s="3650"/>
      <c r="AP20" s="3651"/>
      <c r="AQ20" s="3650"/>
      <c r="AR20" s="3651"/>
      <c r="AS20" s="3650"/>
      <c r="AT20" s="3650"/>
      <c r="AU20" s="3650"/>
      <c r="AV20" s="3650"/>
      <c r="AW20" s="3650"/>
      <c r="AX20" s="3651"/>
      <c r="AY20" s="3650"/>
      <c r="AZ20" s="3651"/>
      <c r="BA20" s="3650"/>
      <c r="BB20" s="3650"/>
      <c r="BC20" s="3650"/>
      <c r="BD20" s="3650"/>
      <c r="BE20" s="3650"/>
      <c r="BF20" s="3651"/>
      <c r="BG20" s="3650"/>
      <c r="BH20" s="3651"/>
      <c r="BI20" s="3650"/>
      <c r="BJ20" s="3650"/>
      <c r="BK20" s="3650"/>
      <c r="BL20" s="3650"/>
      <c r="BM20" s="3650"/>
      <c r="BN20" s="3651"/>
      <c r="BO20" s="3650"/>
      <c r="BP20" s="3651"/>
      <c r="BQ20" s="3650"/>
      <c r="BR20" s="3650"/>
      <c r="BS20" s="3650"/>
      <c r="BT20" s="3650"/>
      <c r="BU20" s="3650"/>
      <c r="BV20" s="3651"/>
      <c r="BW20" s="3650"/>
      <c r="BX20" s="3651"/>
      <c r="BY20" s="3650"/>
      <c r="BZ20" s="3650"/>
      <c r="CA20" s="3650"/>
      <c r="CB20" s="3650"/>
      <c r="CC20" s="3650"/>
      <c r="CD20" s="3651"/>
      <c r="CE20" s="3650"/>
      <c r="CF20" s="3651"/>
      <c r="CG20" s="3650"/>
      <c r="CH20" s="3650"/>
      <c r="CI20" s="3650"/>
      <c r="CJ20" s="3650"/>
      <c r="CK20" s="3650"/>
      <c r="CL20" s="3651"/>
      <c r="CM20" s="3650"/>
      <c r="CN20" s="3651"/>
      <c r="CO20" s="3650"/>
      <c r="CP20" s="3650"/>
      <c r="CQ20" s="3650"/>
      <c r="CR20" s="3650"/>
      <c r="CS20" s="3650"/>
      <c r="CT20" s="3651"/>
      <c r="CU20" s="3650"/>
      <c r="CV20" s="3651"/>
      <c r="CW20" s="3650"/>
      <c r="CX20" s="3650"/>
      <c r="CY20" s="3650"/>
      <c r="CZ20" s="3650"/>
      <c r="DA20" s="3650"/>
      <c r="DB20" s="3651"/>
      <c r="DC20" s="3650"/>
      <c r="DD20" s="3651"/>
      <c r="DE20" s="3650"/>
      <c r="DH20" s="517"/>
      <c r="DI20" s="517"/>
      <c r="DJ20" s="517"/>
      <c r="DK20" s="517"/>
      <c r="DL20" s="517"/>
    </row>
    <row s="3644" customFormat="1" customHeight="1" ht="14.25" hidden="1">
      <c r="L21" s="1359"/>
      <c r="M21" s="1392"/>
      <c r="N21" s="1392"/>
      <c r="O21" s="1392"/>
      <c r="P21" s="1392"/>
      <c r="Q21" s="1401"/>
      <c r="R21" s="1401"/>
      <c r="S21" s="735"/>
      <c r="AC21" s="1396"/>
      <c r="AK21" s="1396"/>
      <c r="AL21" s="3650"/>
      <c r="AM21" s="3650"/>
      <c r="AN21" s="3650"/>
      <c r="AO21" s="3650"/>
      <c r="AP21" s="3650"/>
      <c r="AQ21" s="3650"/>
      <c r="AR21" s="3650"/>
      <c r="AS21" s="3650"/>
      <c r="AT21" s="3650"/>
      <c r="AU21" s="3650"/>
      <c r="AV21" s="3650"/>
      <c r="AW21" s="3650"/>
      <c r="AX21" s="3650"/>
      <c r="AY21" s="3650"/>
      <c r="AZ21" s="3650"/>
      <c r="BA21" s="3650"/>
      <c r="BB21" s="3650"/>
      <c r="BC21" s="3650"/>
      <c r="BD21" s="3650"/>
      <c r="BE21" s="3650"/>
      <c r="BF21" s="3650"/>
      <c r="BG21" s="3650"/>
      <c r="BH21" s="3650"/>
      <c r="BI21" s="3650"/>
      <c r="BJ21" s="3650"/>
      <c r="BK21" s="3650"/>
      <c r="BL21" s="3650"/>
      <c r="BM21" s="3650"/>
      <c r="BN21" s="3650"/>
      <c r="BO21" s="3650"/>
      <c r="BP21" s="3650"/>
      <c r="BQ21" s="3650"/>
      <c r="BR21" s="3650"/>
      <c r="BS21" s="3650"/>
      <c r="BT21" s="3650"/>
      <c r="BU21" s="3650"/>
      <c r="BV21" s="3650"/>
      <c r="BW21" s="3650"/>
      <c r="BX21" s="3650"/>
      <c r="BY21" s="3650"/>
      <c r="BZ21" s="3650"/>
      <c r="CA21" s="3650"/>
      <c r="CB21" s="3650"/>
      <c r="CC21" s="3650"/>
      <c r="CD21" s="3650"/>
      <c r="CE21" s="3650"/>
      <c r="CF21" s="3650"/>
      <c r="CG21" s="3650"/>
      <c r="CH21" s="3650"/>
      <c r="CI21" s="3650"/>
      <c r="CJ21" s="3650"/>
      <c r="CK21" s="3650"/>
      <c r="CL21" s="3650"/>
      <c r="CM21" s="3650"/>
      <c r="CN21" s="3650"/>
      <c r="CO21" s="3650"/>
      <c r="CP21" s="3650"/>
      <c r="CQ21" s="3650"/>
      <c r="CR21" s="3650"/>
      <c r="CS21" s="3650"/>
      <c r="CT21" s="3650"/>
      <c r="CU21" s="3650"/>
      <c r="CV21" s="3650"/>
      <c r="CW21" s="3650"/>
      <c r="CX21" s="3650"/>
      <c r="CY21" s="3650"/>
      <c r="CZ21" s="3650"/>
      <c r="DA21" s="3650"/>
      <c r="DB21" s="3650"/>
      <c r="DC21" s="3650"/>
      <c r="DD21" s="3650"/>
      <c r="DE21" s="3650"/>
      <c r="DH21" s="517"/>
      <c r="DI21" s="517"/>
      <c r="DJ21" s="517"/>
      <c r="DK21" s="517"/>
      <c r="DL21" s="517"/>
    </row>
    <row s="3644"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L22" s="3650"/>
      <c r="AM22" s="3650"/>
      <c r="AN22" s="3650"/>
      <c r="AO22" s="3650"/>
      <c r="AP22" s="3650"/>
      <c r="AQ22" s="3652" t="s">
        <v>417</v>
      </c>
      <c r="AR22" s="3650"/>
      <c r="AS22" s="3652" t="s">
        <v>418</v>
      </c>
      <c r="AT22" s="3650"/>
      <c r="AU22" s="3650"/>
      <c r="AV22" s="3650"/>
      <c r="AW22" s="3650"/>
      <c r="AX22" s="3650"/>
      <c r="AY22" s="3652" t="s">
        <v>417</v>
      </c>
      <c r="AZ22" s="3650"/>
      <c r="BA22" s="3652" t="s">
        <v>418</v>
      </c>
      <c r="BB22" s="3650"/>
      <c r="BC22" s="3650"/>
      <c r="BD22" s="3650"/>
      <c r="BE22" s="3650"/>
      <c r="BF22" s="3650"/>
      <c r="BG22" s="3652" t="s">
        <v>417</v>
      </c>
      <c r="BH22" s="3650"/>
      <c r="BI22" s="3652" t="s">
        <v>418</v>
      </c>
      <c r="BJ22" s="3650"/>
      <c r="BK22" s="3650"/>
      <c r="BL22" s="3650"/>
      <c r="BM22" s="3650"/>
      <c r="BN22" s="3650"/>
      <c r="BO22" s="3652" t="s">
        <v>417</v>
      </c>
      <c r="BP22" s="3650"/>
      <c r="BQ22" s="3652" t="s">
        <v>418</v>
      </c>
      <c r="BR22" s="3650"/>
      <c r="BS22" s="3650"/>
      <c r="BT22" s="3650"/>
      <c r="BU22" s="3650"/>
      <c r="BV22" s="3650"/>
      <c r="BW22" s="3652" t="s">
        <v>417</v>
      </c>
      <c r="BX22" s="3650"/>
      <c r="BY22" s="3652" t="s">
        <v>418</v>
      </c>
      <c r="BZ22" s="3650"/>
      <c r="CA22" s="3650"/>
      <c r="CB22" s="3650"/>
      <c r="CC22" s="3650"/>
      <c r="CD22" s="3650"/>
      <c r="CE22" s="3652" t="s">
        <v>417</v>
      </c>
      <c r="CF22" s="3650"/>
      <c r="CG22" s="3652" t="s">
        <v>418</v>
      </c>
      <c r="CH22" s="3650"/>
      <c r="CI22" s="3650"/>
      <c r="CJ22" s="3650"/>
      <c r="CK22" s="3650"/>
      <c r="CL22" s="3650"/>
      <c r="CM22" s="3652" t="s">
        <v>417</v>
      </c>
      <c r="CN22" s="3650"/>
      <c r="CO22" s="3652" t="s">
        <v>418</v>
      </c>
      <c r="CP22" s="3650"/>
      <c r="CQ22" s="3650"/>
      <c r="CR22" s="3650"/>
      <c r="CS22" s="3650"/>
      <c r="CT22" s="3650"/>
      <c r="CU22" s="3652" t="s">
        <v>417</v>
      </c>
      <c r="CV22" s="3650"/>
      <c r="CW22" s="3652" t="s">
        <v>418</v>
      </c>
      <c r="CX22" s="3650"/>
      <c r="CY22" s="3650"/>
      <c r="CZ22" s="3650"/>
      <c r="DA22" s="3650"/>
      <c r="DB22" s="3650"/>
      <c r="DC22" s="3652" t="s">
        <v>417</v>
      </c>
      <c r="DD22" s="3650"/>
      <c r="DE22" s="3652" t="s">
        <v>418</v>
      </c>
      <c r="DH22" s="517"/>
      <c r="DI22" s="517"/>
      <c r="DJ22" s="517"/>
      <c r="DK22" s="517"/>
      <c r="DL22" s="517"/>
    </row>
    <row customHeight="1" ht="14.25" hidden="1">
      <c r="O23" s="1394"/>
      <c r="P23" s="1341"/>
      <c r="AL23" s="3340"/>
      <c r="AM23" s="3340"/>
      <c r="AN23" s="3340"/>
      <c r="AO23" s="3340"/>
      <c r="AP23" s="3340"/>
      <c r="AQ23" s="3340"/>
      <c r="AR23" s="3340"/>
      <c r="AS23" s="3340"/>
      <c r="AT23" s="3340"/>
      <c r="AU23" s="3340"/>
      <c r="AV23" s="3340"/>
      <c r="AW23" s="3340"/>
      <c r="AX23" s="3340"/>
      <c r="AY23" s="3340"/>
      <c r="AZ23" s="3340"/>
      <c r="BA23" s="3340"/>
      <c r="BB23" s="3340"/>
      <c r="BC23" s="3340"/>
      <c r="BD23" s="3340"/>
      <c r="BE23" s="3340"/>
      <c r="BF23" s="3340"/>
      <c r="BG23" s="3340"/>
      <c r="BH23" s="3340"/>
      <c r="BI23" s="3340"/>
      <c r="BJ23" s="3340"/>
      <c r="BK23" s="3340"/>
      <c r="BL23" s="3340"/>
      <c r="BM23" s="3340"/>
      <c r="BN23" s="3340"/>
      <c r="BO23" s="3340"/>
      <c r="BP23" s="3340"/>
      <c r="BQ23" s="3340"/>
      <c r="BR23" s="3340"/>
      <c r="BS23" s="3340"/>
      <c r="BT23" s="3340"/>
      <c r="BU23" s="3340"/>
      <c r="BV23" s="3340"/>
      <c r="BW23" s="3340"/>
      <c r="BX23" s="3340"/>
      <c r="BY23" s="3340"/>
      <c r="BZ23" s="3340"/>
      <c r="CA23" s="3340"/>
      <c r="CB23" s="3340"/>
      <c r="CC23" s="3340"/>
      <c r="CD23" s="3340"/>
      <c r="CE23" s="3340"/>
      <c r="CF23" s="3340"/>
      <c r="CG23" s="3340"/>
      <c r="CH23" s="3340"/>
      <c r="CI23" s="3340"/>
      <c r="CJ23" s="3340"/>
      <c r="CK23" s="3340"/>
      <c r="CL23" s="3340"/>
      <c r="CM23" s="3340"/>
      <c r="CN23" s="3340"/>
      <c r="CO23" s="3340"/>
      <c r="CP23" s="3340"/>
      <c r="CQ23" s="3340"/>
      <c r="CR23" s="3340"/>
      <c r="CS23" s="3340"/>
      <c r="CT23" s="3340"/>
      <c r="CU23" s="3340"/>
      <c r="CV23" s="3340"/>
      <c r="CW23" s="3340"/>
      <c r="CX23" s="3340"/>
      <c r="CY23" s="3340"/>
      <c r="CZ23" s="3340"/>
      <c r="DA23" s="3340"/>
      <c r="DB23" s="3340"/>
      <c r="DC23" s="3340"/>
      <c r="DD23" s="3340"/>
      <c r="DE23" s="3340"/>
    </row>
    <row customHeight="1" ht="14.25" hidden="1">
      <c r="O24" s="1394"/>
      <c r="P24" s="1341"/>
      <c r="AL24" s="3340"/>
      <c r="AM24" s="3340"/>
      <c r="AN24" s="3340"/>
      <c r="AO24" s="3340"/>
      <c r="AP24" s="3340"/>
      <c r="AQ24" s="3340"/>
      <c r="AR24" s="3340"/>
      <c r="AS24" s="3340"/>
      <c r="AT24" s="3340"/>
      <c r="AU24" s="3340"/>
      <c r="AV24" s="3340"/>
      <c r="AW24" s="3340"/>
      <c r="AX24" s="3340"/>
      <c r="AY24" s="3340"/>
      <c r="AZ24" s="3340"/>
      <c r="BA24" s="3340"/>
      <c r="BB24" s="3340"/>
      <c r="BC24" s="3340"/>
      <c r="BD24" s="3340"/>
      <c r="BE24" s="3340"/>
      <c r="BF24" s="3340"/>
      <c r="BG24" s="3340"/>
      <c r="BH24" s="3340"/>
      <c r="BI24" s="3340"/>
      <c r="BJ24" s="3340"/>
      <c r="BK24" s="3340"/>
      <c r="BL24" s="3340"/>
      <c r="BM24" s="3340"/>
      <c r="BN24" s="3340"/>
      <c r="BO24" s="3340"/>
      <c r="BP24" s="3340"/>
      <c r="BQ24" s="3340"/>
      <c r="BR24" s="3340"/>
      <c r="BS24" s="3340"/>
      <c r="BT24" s="3340"/>
      <c r="BU24" s="3340"/>
      <c r="BV24" s="3340"/>
      <c r="BW24" s="3340"/>
      <c r="BX24" s="3340"/>
      <c r="BY24" s="3340"/>
      <c r="BZ24" s="3340"/>
      <c r="CA24" s="3340"/>
      <c r="CB24" s="3340"/>
      <c r="CC24" s="3340"/>
      <c r="CD24" s="3340"/>
      <c r="CE24" s="3340"/>
      <c r="CF24" s="3340"/>
      <c r="CG24" s="3340"/>
      <c r="CH24" s="3340"/>
      <c r="CI24" s="3340"/>
      <c r="CJ24" s="3340"/>
      <c r="CK24" s="3340"/>
      <c r="CL24" s="3340"/>
      <c r="CM24" s="3340"/>
      <c r="CN24" s="3340"/>
      <c r="CO24" s="3340"/>
      <c r="CP24" s="3340"/>
      <c r="CQ24" s="3340"/>
      <c r="CR24" s="3340"/>
      <c r="CS24" s="3340"/>
      <c r="CT24" s="3340"/>
      <c r="CU24" s="3340"/>
      <c r="CV24" s="3340"/>
      <c r="CW24" s="3340"/>
      <c r="CX24" s="3340"/>
      <c r="CY24" s="3340"/>
      <c r="CZ24" s="3340"/>
      <c r="DA24" s="3340"/>
      <c r="DB24" s="3340"/>
      <c r="DC24" s="3340"/>
      <c r="DD24" s="3340"/>
      <c r="DE24" s="3340"/>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40"/>
      <c r="AM25" s="3340"/>
      <c r="AN25" s="3340"/>
      <c r="AO25" s="3340"/>
      <c r="AP25" s="3340"/>
      <c r="AQ25" s="3340"/>
      <c r="AR25" s="3340"/>
      <c r="AS25" s="3340"/>
      <c r="AT25" s="3340"/>
      <c r="AU25" s="3340"/>
      <c r="AV25" s="3340"/>
      <c r="AW25" s="3340"/>
      <c r="AX25" s="3340"/>
      <c r="AY25" s="3340"/>
      <c r="AZ25" s="3340"/>
      <c r="BA25" s="3340"/>
      <c r="BB25" s="3340"/>
      <c r="BC25" s="3340"/>
      <c r="BD25" s="3340"/>
      <c r="BE25" s="3340"/>
      <c r="BF25" s="3340"/>
      <c r="BG25" s="3340"/>
      <c r="BH25" s="3340"/>
      <c r="BI25" s="3340"/>
      <c r="BJ25" s="3340"/>
      <c r="BK25" s="3340"/>
      <c r="BL25" s="3340"/>
      <c r="BM25" s="3340"/>
      <c r="BN25" s="3340"/>
      <c r="BO25" s="3340"/>
      <c r="BP25" s="3340"/>
      <c r="BQ25" s="3340"/>
      <c r="BR25" s="3340"/>
      <c r="BS25" s="3340"/>
      <c r="BT25" s="3340"/>
      <c r="BU25" s="3340"/>
      <c r="BV25" s="3340"/>
      <c r="BW25" s="3340"/>
      <c r="BX25" s="3340"/>
      <c r="BY25" s="3340"/>
      <c r="BZ25" s="3340"/>
      <c r="CA25" s="3340"/>
      <c r="CB25" s="3340"/>
      <c r="CC25" s="3340"/>
      <c r="CD25" s="3340"/>
      <c r="CE25" s="3340"/>
      <c r="CF25" s="3340"/>
      <c r="CG25" s="3340"/>
      <c r="CH25" s="3340"/>
      <c r="CI25" s="3340"/>
      <c r="CJ25" s="3340"/>
      <c r="CK25" s="3340"/>
      <c r="CL25" s="3340"/>
      <c r="CM25" s="3340"/>
      <c r="CN25" s="3340"/>
      <c r="CO25" s="3340"/>
      <c r="CP25" s="3340"/>
      <c r="CQ25" s="3340"/>
      <c r="CR25" s="3340"/>
      <c r="CS25" s="3340"/>
      <c r="CT25" s="3340"/>
      <c r="CU25" s="3340"/>
      <c r="CV25" s="3340"/>
      <c r="CW25" s="3340"/>
      <c r="CX25" s="3340"/>
      <c r="CY25" s="3340"/>
      <c r="CZ25" s="3340"/>
      <c r="DA25" s="3340"/>
      <c r="DB25" s="3340"/>
      <c r="DC25" s="3340"/>
      <c r="DD25" s="3340"/>
      <c r="DE25" s="3340"/>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658"/>
      <c r="AM26" s="3658"/>
      <c r="AN26" s="3658"/>
      <c r="AO26" s="3658"/>
      <c r="AP26" s="3658"/>
      <c r="AQ26" s="3658"/>
      <c r="AR26" s="3658"/>
      <c r="AS26" s="3658"/>
      <c r="AT26" s="3658"/>
      <c r="AU26" s="3658"/>
      <c r="AV26" s="3658"/>
      <c r="AW26" s="3658"/>
      <c r="AX26" s="3658"/>
      <c r="AY26" s="3658"/>
      <c r="AZ26" s="3658"/>
      <c r="BA26" s="3658"/>
      <c r="BB26" s="3658"/>
      <c r="BC26" s="3658"/>
      <c r="BD26" s="3658"/>
      <c r="BE26" s="3658"/>
      <c r="BF26" s="3658"/>
      <c r="BG26" s="3658"/>
      <c r="BH26" s="3658"/>
      <c r="BI26" s="3658"/>
      <c r="BJ26" s="3658"/>
      <c r="BK26" s="3658"/>
      <c r="BL26" s="3658"/>
      <c r="BM26" s="3658"/>
      <c r="BN26" s="3658"/>
      <c r="BO26" s="3658"/>
      <c r="BP26" s="3658"/>
      <c r="BQ26" s="3658"/>
      <c r="BR26" s="3658"/>
      <c r="BS26" s="3658"/>
      <c r="BT26" s="3658"/>
      <c r="BU26" s="3658"/>
      <c r="BV26" s="3658"/>
      <c r="BW26" s="3658"/>
      <c r="BX26" s="3658"/>
      <c r="BY26" s="3658"/>
      <c r="BZ26" s="3658"/>
      <c r="CA26" s="3658"/>
      <c r="CB26" s="3658"/>
      <c r="CC26" s="3658"/>
      <c r="CD26" s="3658"/>
      <c r="CE26" s="3658"/>
      <c r="CF26" s="3658"/>
      <c r="CG26" s="3658"/>
      <c r="CH26" s="3658"/>
      <c r="CI26" s="3658"/>
      <c r="CJ26" s="3658"/>
      <c r="CK26" s="3658"/>
      <c r="CL26" s="3658"/>
      <c r="CM26" s="3658"/>
      <c r="CN26" s="3658"/>
      <c r="CO26" s="3658"/>
      <c r="CP26" s="3658"/>
      <c r="CQ26" s="3658"/>
      <c r="CR26" s="3658"/>
      <c r="CS26" s="3658"/>
      <c r="CT26" s="3658"/>
      <c r="CU26" s="3658"/>
      <c r="CV26" s="3658"/>
      <c r="CW26" s="3658"/>
      <c r="CX26" s="3658"/>
      <c r="CY26" s="3658"/>
      <c r="CZ26" s="3658"/>
      <c r="DA26" s="3658"/>
      <c r="DB26" s="3658"/>
      <c r="DC26" s="3658"/>
      <c r="DD26" s="3658"/>
      <c r="DE26" s="3658"/>
    </row>
    <row customHeight="1" ht="14.25">
      <c r="Q27" s="377"/>
      <c r="R27" s="377"/>
      <c r="S27" s="2141" t="str">
        <f>IF(org=0,"Не определено",org)</f>
        <v>Филиал "Смоленская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c r="AL27" s="3660"/>
      <c r="AM27" s="3660"/>
      <c r="AN27" s="3660"/>
      <c r="AO27" s="3660"/>
      <c r="AP27" s="3660"/>
      <c r="AQ27" s="3660"/>
      <c r="AR27" s="3660"/>
      <c r="AS27" s="3660"/>
      <c r="AT27" s="3660"/>
      <c r="AU27" s="3660"/>
      <c r="AV27" s="3660"/>
      <c r="AW27" s="3660"/>
      <c r="AX27" s="3660"/>
      <c r="AY27" s="3660"/>
      <c r="AZ27" s="3660"/>
      <c r="BA27" s="3660"/>
      <c r="BB27" s="3660"/>
      <c r="BC27" s="3660"/>
      <c r="BD27" s="3660"/>
      <c r="BE27" s="3660"/>
      <c r="BF27" s="3660"/>
      <c r="BG27" s="3660"/>
      <c r="BH27" s="3660"/>
      <c r="BI27" s="3660"/>
      <c r="BJ27" s="3660"/>
      <c r="BK27" s="3660"/>
      <c r="BL27" s="3660"/>
      <c r="BM27" s="3660"/>
      <c r="BN27" s="3660"/>
      <c r="BO27" s="3660"/>
      <c r="BP27" s="3660"/>
      <c r="BQ27" s="3660"/>
      <c r="BR27" s="3660"/>
      <c r="BS27" s="3660"/>
      <c r="BT27" s="3660"/>
      <c r="BU27" s="3660"/>
      <c r="BV27" s="3660"/>
      <c r="BW27" s="3660"/>
      <c r="BX27" s="3660"/>
      <c r="BY27" s="3660"/>
      <c r="BZ27" s="3660"/>
      <c r="CA27" s="3660"/>
      <c r="CB27" s="3660"/>
      <c r="CC27" s="3660"/>
      <c r="CD27" s="3660"/>
      <c r="CE27" s="3660"/>
      <c r="CF27" s="3660"/>
      <c r="CG27" s="3660"/>
      <c r="CH27" s="3660"/>
      <c r="CI27" s="3660"/>
      <c r="CJ27" s="3660"/>
      <c r="CK27" s="3660"/>
      <c r="CL27" s="3660"/>
      <c r="CM27" s="3660"/>
      <c r="CN27" s="3660"/>
      <c r="CO27" s="3660"/>
      <c r="CP27" s="3660"/>
      <c r="CQ27" s="3660"/>
      <c r="CR27" s="3660"/>
      <c r="CS27" s="3660"/>
      <c r="CT27" s="3660"/>
      <c r="CU27" s="3660"/>
      <c r="CV27" s="3660"/>
      <c r="CW27" s="3660"/>
      <c r="CX27" s="3660"/>
      <c r="CY27" s="3660"/>
      <c r="CZ27" s="3660"/>
      <c r="DA27" s="3660"/>
      <c r="DB27" s="3660"/>
      <c r="DC27" s="3660"/>
      <c r="DD27" s="3660"/>
      <c r="DE27" s="3660"/>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62"/>
      <c r="AM28" s="3662"/>
      <c r="AN28" s="3662"/>
      <c r="AO28" s="3662"/>
      <c r="AP28" s="3662"/>
      <c r="AQ28" s="3662"/>
      <c r="AR28" s="3662"/>
      <c r="AS28" s="3662"/>
      <c r="AT28" s="3662"/>
      <c r="AU28" s="3662"/>
      <c r="AV28" s="3662"/>
      <c r="AW28" s="3662"/>
      <c r="AX28" s="3662"/>
      <c r="AY28" s="3662"/>
      <c r="AZ28" s="3662"/>
      <c r="BA28" s="3662"/>
      <c r="BB28" s="3662"/>
      <c r="BC28" s="3662"/>
      <c r="BD28" s="3662"/>
      <c r="BE28" s="3662"/>
      <c r="BF28" s="3662"/>
      <c r="BG28" s="3662"/>
      <c r="BH28" s="3662"/>
      <c r="BI28" s="3662"/>
      <c r="BJ28" s="3662"/>
      <c r="BK28" s="3662"/>
      <c r="BL28" s="3662"/>
      <c r="BM28" s="3662"/>
      <c r="BN28" s="3662"/>
      <c r="BO28" s="3662"/>
      <c r="BP28" s="3662"/>
      <c r="BQ28" s="3662"/>
      <c r="BR28" s="3662"/>
      <c r="BS28" s="3662"/>
      <c r="BT28" s="3662"/>
      <c r="BU28" s="3662"/>
      <c r="BV28" s="3662"/>
      <c r="BW28" s="3662"/>
      <c r="BX28" s="3662"/>
      <c r="BY28" s="3662"/>
      <c r="BZ28" s="3662"/>
      <c r="CA28" s="3662"/>
      <c r="CB28" s="3662"/>
      <c r="CC28" s="3662"/>
      <c r="CD28" s="3662"/>
      <c r="CE28" s="3662"/>
      <c r="CF28" s="3662"/>
      <c r="CG28" s="3662"/>
      <c r="CH28" s="3662"/>
      <c r="CI28" s="3662"/>
      <c r="CJ28" s="3662"/>
      <c r="CK28" s="3662"/>
      <c r="CL28" s="3662"/>
      <c r="CM28" s="3662"/>
      <c r="CN28" s="3662"/>
      <c r="CO28" s="3662"/>
      <c r="CP28" s="3662"/>
      <c r="CQ28" s="3662"/>
      <c r="CR28" s="3662"/>
      <c r="CS28" s="3662"/>
      <c r="CT28" s="3662"/>
      <c r="CU28" s="3662"/>
      <c r="CV28" s="3662"/>
      <c r="CW28" s="3662"/>
      <c r="CX28" s="3662"/>
      <c r="CY28" s="3662"/>
      <c r="CZ28" s="3662"/>
      <c r="DA28" s="3662"/>
      <c r="DB28" s="3662"/>
      <c r="DC28" s="3662"/>
      <c r="DD28" s="3662"/>
      <c r="DE28" s="3662"/>
      <c r="DF28" s="515"/>
    </row>
    <row s="366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100"/>
      <c r="X29" s="2100"/>
      <c r="Y29" s="2100"/>
      <c r="Z29" s="2100"/>
      <c r="AA29" s="2100"/>
      <c r="AB29" s="2100"/>
      <c r="AC29" s="322"/>
      <c r="AD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100"/>
      <c r="AF29" s="2100"/>
      <c r="AG29" s="2100"/>
      <c r="AH29" s="2100"/>
      <c r="AI29" s="2100"/>
      <c r="AJ29" s="2100"/>
      <c r="AK29" s="322"/>
      <c r="AL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3670"/>
      <c r="AN29" s="3670"/>
      <c r="AO29" s="3670"/>
      <c r="AP29" s="3670"/>
      <c r="AQ29" s="3670"/>
      <c r="AR29" s="3670"/>
      <c r="AS29" s="3340"/>
      <c r="AT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3670"/>
      <c r="AV29" s="3670"/>
      <c r="AW29" s="3670"/>
      <c r="AX29" s="3670"/>
      <c r="AY29" s="3670"/>
      <c r="AZ29" s="3670"/>
      <c r="BA29" s="3340"/>
      <c r="BB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3670"/>
      <c r="BD29" s="3670"/>
      <c r="BE29" s="3670"/>
      <c r="BF29" s="3670"/>
      <c r="BG29" s="3670"/>
      <c r="BH29" s="3670"/>
      <c r="BI29" s="3340"/>
      <c r="BJ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3670"/>
      <c r="BL29" s="3670"/>
      <c r="BM29" s="3670"/>
      <c r="BN29" s="3670"/>
      <c r="BO29" s="3670"/>
      <c r="BP29" s="3670"/>
      <c r="BQ29" s="3340"/>
      <c r="BR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3670"/>
      <c r="BT29" s="3670"/>
      <c r="BU29" s="3670"/>
      <c r="BV29" s="3670"/>
      <c r="BW29" s="3670"/>
      <c r="BX29" s="3670"/>
      <c r="BY29" s="3340"/>
      <c r="BZ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A29" s="3670"/>
      <c r="CB29" s="3670"/>
      <c r="CC29" s="3670"/>
      <c r="CD29" s="3670"/>
      <c r="CE29" s="3670"/>
      <c r="CF29" s="3670"/>
      <c r="CG29" s="3340"/>
      <c r="CH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I29" s="3670"/>
      <c r="CJ29" s="3670"/>
      <c r="CK29" s="3670"/>
      <c r="CL29" s="3670"/>
      <c r="CM29" s="3670"/>
      <c r="CN29" s="3670"/>
      <c r="CO29" s="3340"/>
      <c r="CP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Q29" s="3670"/>
      <c r="CR29" s="3670"/>
      <c r="CS29" s="3670"/>
      <c r="CT29" s="3670"/>
      <c r="CU29" s="3670"/>
      <c r="CV29" s="3670"/>
      <c r="CW29" s="3340"/>
      <c r="CX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Y29" s="3670"/>
      <c r="CZ29" s="3670"/>
      <c r="DA29" s="3670"/>
      <c r="DB29" s="3670"/>
      <c r="DC29" s="3670"/>
      <c r="DD29" s="3670"/>
      <c r="DE29" s="3340"/>
      <c r="DF29" s="322"/>
      <c r="DG29" s="268"/>
      <c r="DH29" s="368"/>
      <c r="DI29" s="368"/>
      <c r="DJ29" s="368"/>
      <c r="DK29" s="368"/>
      <c r="DL29" s="368"/>
    </row>
    <row s="3663"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45274.43614583334</v>
      </c>
      <c r="W30" s="2099"/>
      <c r="X30" s="2099"/>
      <c r="Y30" s="2099"/>
      <c r="Z30" s="2099"/>
      <c r="AA30" s="2099"/>
      <c r="AB30" s="2099"/>
      <c r="AC30" s="322"/>
      <c r="AD30" s="3674" t="str">
        <f>IF(TITLE_DATE_PR_CHANGE="",IF(TITLE_DATE_PR="","",TITLE_DATE_PR),TITLE_DATE_PR_CHANGE)</f>
        <v>45274.43614583334</v>
      </c>
      <c r="AE30" s="2099"/>
      <c r="AF30" s="2099"/>
      <c r="AG30" s="2099"/>
      <c r="AH30" s="2099"/>
      <c r="AI30" s="2099"/>
      <c r="AJ30" s="2099"/>
      <c r="AK30" s="322"/>
      <c r="AL30" s="3674" t="str">
        <f>IF(TITLE_DATE_PR_CHANGE="",IF(TITLE_DATE_PR="","",TITLE_DATE_PR),TITLE_DATE_PR_CHANGE)</f>
        <v>45274.43614583334</v>
      </c>
      <c r="AM30" s="3674"/>
      <c r="AN30" s="3674"/>
      <c r="AO30" s="3674"/>
      <c r="AP30" s="3674"/>
      <c r="AQ30" s="3674"/>
      <c r="AR30" s="3674"/>
      <c r="AS30" s="3340"/>
      <c r="AT30" s="3674" t="str">
        <f>IF(TITLE_DATE_PR_CHANGE="",IF(TITLE_DATE_PR="","",TITLE_DATE_PR),TITLE_DATE_PR_CHANGE)</f>
        <v>45274.43614583334</v>
      </c>
      <c r="AU30" s="3674"/>
      <c r="AV30" s="3674"/>
      <c r="AW30" s="3674"/>
      <c r="AX30" s="3674"/>
      <c r="AY30" s="3674"/>
      <c r="AZ30" s="3674"/>
      <c r="BA30" s="3340"/>
      <c r="BB30" s="3674" t="str">
        <f>IF(TITLE_DATE_PR_CHANGE="",IF(TITLE_DATE_PR="","",TITLE_DATE_PR),TITLE_DATE_PR_CHANGE)</f>
        <v>45274.43614583334</v>
      </c>
      <c r="BC30" s="3674"/>
      <c r="BD30" s="3674"/>
      <c r="BE30" s="3674"/>
      <c r="BF30" s="3674"/>
      <c r="BG30" s="3674"/>
      <c r="BH30" s="3674"/>
      <c r="BI30" s="3340"/>
      <c r="BJ30" s="3674" t="str">
        <f>IF(TITLE_DATE_PR_CHANGE="",IF(TITLE_DATE_PR="","",TITLE_DATE_PR),TITLE_DATE_PR_CHANGE)</f>
        <v>45274.43614583334</v>
      </c>
      <c r="BK30" s="3674"/>
      <c r="BL30" s="3674"/>
      <c r="BM30" s="3674"/>
      <c r="BN30" s="3674"/>
      <c r="BO30" s="3674"/>
      <c r="BP30" s="3674"/>
      <c r="BQ30" s="3340"/>
      <c r="BR30" s="3674" t="str">
        <f>IF(TITLE_DATE_PR_CHANGE="",IF(TITLE_DATE_PR="","",TITLE_DATE_PR),TITLE_DATE_PR_CHANGE)</f>
        <v>45274.43614583334</v>
      </c>
      <c r="BS30" s="3674"/>
      <c r="BT30" s="3674"/>
      <c r="BU30" s="3674"/>
      <c r="BV30" s="3674"/>
      <c r="BW30" s="3674"/>
      <c r="BX30" s="3674"/>
      <c r="BY30" s="3340"/>
      <c r="BZ30" s="3674" t="str">
        <f>IF(TITLE_DATE_PR_CHANGE="",IF(TITLE_DATE_PR="","",TITLE_DATE_PR),TITLE_DATE_PR_CHANGE)</f>
        <v>45274.43614583334</v>
      </c>
      <c r="CA30" s="3674"/>
      <c r="CB30" s="3674"/>
      <c r="CC30" s="3674"/>
      <c r="CD30" s="3674"/>
      <c r="CE30" s="3674"/>
      <c r="CF30" s="3674"/>
      <c r="CG30" s="3340"/>
      <c r="CH30" s="3674" t="str">
        <f>IF(TITLE_DATE_PR_CHANGE="",IF(TITLE_DATE_PR="","",TITLE_DATE_PR),TITLE_DATE_PR_CHANGE)</f>
        <v>45274.43614583334</v>
      </c>
      <c r="CI30" s="3674"/>
      <c r="CJ30" s="3674"/>
      <c r="CK30" s="3674"/>
      <c r="CL30" s="3674"/>
      <c r="CM30" s="3674"/>
      <c r="CN30" s="3674"/>
      <c r="CO30" s="3340"/>
      <c r="CP30" s="3674" t="str">
        <f>IF(TITLE_DATE_PR_CHANGE="",IF(TITLE_DATE_PR="","",TITLE_DATE_PR),TITLE_DATE_PR_CHANGE)</f>
        <v>45274.43614583334</v>
      </c>
      <c r="CQ30" s="3674"/>
      <c r="CR30" s="3674"/>
      <c r="CS30" s="3674"/>
      <c r="CT30" s="3674"/>
      <c r="CU30" s="3674"/>
      <c r="CV30" s="3674"/>
      <c r="CW30" s="3340"/>
      <c r="CX30" s="3674" t="str">
        <f>IF(TITLE_DATE_PR_CHANGE="",IF(TITLE_DATE_PR="","",TITLE_DATE_PR),TITLE_DATE_PR_CHANGE)</f>
        <v>45274.43614583334</v>
      </c>
      <c r="CY30" s="3674"/>
      <c r="CZ30" s="3674"/>
      <c r="DA30" s="3674"/>
      <c r="DB30" s="3674"/>
      <c r="DC30" s="3674"/>
      <c r="DD30" s="3674"/>
      <c r="DE30" s="3340"/>
      <c r="DF30" s="322"/>
      <c r="DG30" s="268"/>
      <c r="DH30" s="368"/>
      <c r="DI30" s="368"/>
      <c r="DJ30" s="368"/>
      <c r="DK30" s="368"/>
      <c r="DL30" s="368"/>
    </row>
    <row s="3663"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185,186,319</v>
      </c>
      <c r="W31" s="2100"/>
      <c r="X31" s="2100"/>
      <c r="Y31" s="2100"/>
      <c r="Z31" s="2100"/>
      <c r="AA31" s="2100"/>
      <c r="AB31" s="2100"/>
      <c r="AC31" s="322"/>
      <c r="AD31" s="2100" t="str">
        <f>IF(TITLE_NUMBER_PR_CHANGE="",IF(TITLE_NUMBER_PR="","",TITLE_NUMBER_PR),TITLE_NUMBER_PR_CHANGE)</f>
        <v>185,186,319</v>
      </c>
      <c r="AE31" s="2100"/>
      <c r="AF31" s="2100"/>
      <c r="AG31" s="2100"/>
      <c r="AH31" s="2100"/>
      <c r="AI31" s="2100"/>
      <c r="AJ31" s="2100"/>
      <c r="AK31" s="322"/>
      <c r="AL31" s="3670" t="str">
        <f>IF(TITLE_NUMBER_PR_CHANGE="",IF(TITLE_NUMBER_PR="","",TITLE_NUMBER_PR),TITLE_NUMBER_PR_CHANGE)</f>
        <v>185,186,319</v>
      </c>
      <c r="AM31" s="3670"/>
      <c r="AN31" s="3670"/>
      <c r="AO31" s="3670"/>
      <c r="AP31" s="3670"/>
      <c r="AQ31" s="3670"/>
      <c r="AR31" s="3670"/>
      <c r="AS31" s="3340"/>
      <c r="AT31" s="3670" t="str">
        <f>IF(TITLE_NUMBER_PR_CHANGE="",IF(TITLE_NUMBER_PR="","",TITLE_NUMBER_PR),TITLE_NUMBER_PR_CHANGE)</f>
        <v>185,186,319</v>
      </c>
      <c r="AU31" s="3670"/>
      <c r="AV31" s="3670"/>
      <c r="AW31" s="3670"/>
      <c r="AX31" s="3670"/>
      <c r="AY31" s="3670"/>
      <c r="AZ31" s="3670"/>
      <c r="BA31" s="3340"/>
      <c r="BB31" s="3670" t="str">
        <f>IF(TITLE_NUMBER_PR_CHANGE="",IF(TITLE_NUMBER_PR="","",TITLE_NUMBER_PR),TITLE_NUMBER_PR_CHANGE)</f>
        <v>185,186,319</v>
      </c>
      <c r="BC31" s="3670"/>
      <c r="BD31" s="3670"/>
      <c r="BE31" s="3670"/>
      <c r="BF31" s="3670"/>
      <c r="BG31" s="3670"/>
      <c r="BH31" s="3670"/>
      <c r="BI31" s="3340"/>
      <c r="BJ31" s="3670" t="str">
        <f>IF(TITLE_NUMBER_PR_CHANGE="",IF(TITLE_NUMBER_PR="","",TITLE_NUMBER_PR),TITLE_NUMBER_PR_CHANGE)</f>
        <v>185,186,319</v>
      </c>
      <c r="BK31" s="3670"/>
      <c r="BL31" s="3670"/>
      <c r="BM31" s="3670"/>
      <c r="BN31" s="3670"/>
      <c r="BO31" s="3670"/>
      <c r="BP31" s="3670"/>
      <c r="BQ31" s="3340"/>
      <c r="BR31" s="3670" t="str">
        <f>IF(TITLE_NUMBER_PR_CHANGE="",IF(TITLE_NUMBER_PR="","",TITLE_NUMBER_PR),TITLE_NUMBER_PR_CHANGE)</f>
        <v>185,186,319</v>
      </c>
      <c r="BS31" s="3670"/>
      <c r="BT31" s="3670"/>
      <c r="BU31" s="3670"/>
      <c r="BV31" s="3670"/>
      <c r="BW31" s="3670"/>
      <c r="BX31" s="3670"/>
      <c r="BY31" s="3340"/>
      <c r="BZ31" s="3670" t="str">
        <f>IF(TITLE_NUMBER_PR_CHANGE="",IF(TITLE_NUMBER_PR="","",TITLE_NUMBER_PR),TITLE_NUMBER_PR_CHANGE)</f>
        <v>185,186,319</v>
      </c>
      <c r="CA31" s="3670"/>
      <c r="CB31" s="3670"/>
      <c r="CC31" s="3670"/>
      <c r="CD31" s="3670"/>
      <c r="CE31" s="3670"/>
      <c r="CF31" s="3670"/>
      <c r="CG31" s="3340"/>
      <c r="CH31" s="3670" t="str">
        <f>IF(TITLE_NUMBER_PR_CHANGE="",IF(TITLE_NUMBER_PR="","",TITLE_NUMBER_PR),TITLE_NUMBER_PR_CHANGE)</f>
        <v>185,186,319</v>
      </c>
      <c r="CI31" s="3670"/>
      <c r="CJ31" s="3670"/>
      <c r="CK31" s="3670"/>
      <c r="CL31" s="3670"/>
      <c r="CM31" s="3670"/>
      <c r="CN31" s="3670"/>
      <c r="CO31" s="3340"/>
      <c r="CP31" s="3670" t="str">
        <f>IF(TITLE_NUMBER_PR_CHANGE="",IF(TITLE_NUMBER_PR="","",TITLE_NUMBER_PR),TITLE_NUMBER_PR_CHANGE)</f>
        <v>185,186,319</v>
      </c>
      <c r="CQ31" s="3670"/>
      <c r="CR31" s="3670"/>
      <c r="CS31" s="3670"/>
      <c r="CT31" s="3670"/>
      <c r="CU31" s="3670"/>
      <c r="CV31" s="3670"/>
      <c r="CW31" s="3340"/>
      <c r="CX31" s="3670" t="str">
        <f>IF(TITLE_NUMBER_PR_CHANGE="",IF(TITLE_NUMBER_PR="","",TITLE_NUMBER_PR),TITLE_NUMBER_PR_CHANGE)</f>
        <v>185,186,319</v>
      </c>
      <c r="CY31" s="3670"/>
      <c r="CZ31" s="3670"/>
      <c r="DA31" s="3670"/>
      <c r="DB31" s="3670"/>
      <c r="DC31" s="3670"/>
      <c r="DD31" s="3670"/>
      <c r="DE31" s="3340"/>
      <c r="DF31" s="322"/>
      <c r="DG31" s="268"/>
      <c r="DH31" s="368"/>
      <c r="DI31" s="368"/>
      <c r="DJ31" s="368"/>
      <c r="DK31" s="368"/>
      <c r="DL31" s="368"/>
    </row>
    <row s="366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https://rek.admin-smolensk.ru/docs/postmin-2023/</v>
      </c>
      <c r="W32" s="2100"/>
      <c r="X32" s="2100"/>
      <c r="Y32" s="2100"/>
      <c r="Z32" s="2100"/>
      <c r="AA32" s="2100"/>
      <c r="AB32" s="2100"/>
      <c r="AC32" s="322"/>
      <c r="AD32" s="2100" t="str">
        <f>IF(TITLE_IST_PUB_CHANGE="",IF(TITLE_IST_PUB="","",TITLE_IST_PUB),TITLE_IST_PUB_CHANGE)</f>
        <v>https://rek.admin-smolensk.ru/docs/postmin-2023/</v>
      </c>
      <c r="AE32" s="2100"/>
      <c r="AF32" s="2100"/>
      <c r="AG32" s="2100"/>
      <c r="AH32" s="2100"/>
      <c r="AI32" s="2100"/>
      <c r="AJ32" s="2100"/>
      <c r="AK32" s="322"/>
      <c r="AL32" s="3670" t="str">
        <f>IF(TITLE_IST_PUB_CHANGE="",IF(TITLE_IST_PUB="","",TITLE_IST_PUB),TITLE_IST_PUB_CHANGE)</f>
        <v>https://rek.admin-smolensk.ru/docs/postmin-2023/</v>
      </c>
      <c r="AM32" s="3670"/>
      <c r="AN32" s="3670"/>
      <c r="AO32" s="3670"/>
      <c r="AP32" s="3670"/>
      <c r="AQ32" s="3670"/>
      <c r="AR32" s="3670"/>
      <c r="AS32" s="3340"/>
      <c r="AT32" s="3670" t="str">
        <f>IF(TITLE_IST_PUB_CHANGE="",IF(TITLE_IST_PUB="","",TITLE_IST_PUB),TITLE_IST_PUB_CHANGE)</f>
        <v>https://rek.admin-smolensk.ru/docs/postmin-2023/</v>
      </c>
      <c r="AU32" s="3670"/>
      <c r="AV32" s="3670"/>
      <c r="AW32" s="3670"/>
      <c r="AX32" s="3670"/>
      <c r="AY32" s="3670"/>
      <c r="AZ32" s="3670"/>
      <c r="BA32" s="3340"/>
      <c r="BB32" s="3670" t="str">
        <f>IF(TITLE_IST_PUB_CHANGE="",IF(TITLE_IST_PUB="","",TITLE_IST_PUB),TITLE_IST_PUB_CHANGE)</f>
        <v>https://rek.admin-smolensk.ru/docs/postmin-2023/</v>
      </c>
      <c r="BC32" s="3670"/>
      <c r="BD32" s="3670"/>
      <c r="BE32" s="3670"/>
      <c r="BF32" s="3670"/>
      <c r="BG32" s="3670"/>
      <c r="BH32" s="3670"/>
      <c r="BI32" s="3340"/>
      <c r="BJ32" s="3670" t="str">
        <f>IF(TITLE_IST_PUB_CHANGE="",IF(TITLE_IST_PUB="","",TITLE_IST_PUB),TITLE_IST_PUB_CHANGE)</f>
        <v>https://rek.admin-smolensk.ru/docs/postmin-2023/</v>
      </c>
      <c r="BK32" s="3670"/>
      <c r="BL32" s="3670"/>
      <c r="BM32" s="3670"/>
      <c r="BN32" s="3670"/>
      <c r="BO32" s="3670"/>
      <c r="BP32" s="3670"/>
      <c r="BQ32" s="3340"/>
      <c r="BR32" s="3670" t="str">
        <f>IF(TITLE_IST_PUB_CHANGE="",IF(TITLE_IST_PUB="","",TITLE_IST_PUB),TITLE_IST_PUB_CHANGE)</f>
        <v>https://rek.admin-smolensk.ru/docs/postmin-2023/</v>
      </c>
      <c r="BS32" s="3670"/>
      <c r="BT32" s="3670"/>
      <c r="BU32" s="3670"/>
      <c r="BV32" s="3670"/>
      <c r="BW32" s="3670"/>
      <c r="BX32" s="3670"/>
      <c r="BY32" s="3340"/>
      <c r="BZ32" s="3670" t="str">
        <f>IF(TITLE_IST_PUB_CHANGE="",IF(TITLE_IST_PUB="","",TITLE_IST_PUB),TITLE_IST_PUB_CHANGE)</f>
        <v>https://rek.admin-smolensk.ru/docs/postmin-2023/</v>
      </c>
      <c r="CA32" s="3670"/>
      <c r="CB32" s="3670"/>
      <c r="CC32" s="3670"/>
      <c r="CD32" s="3670"/>
      <c r="CE32" s="3670"/>
      <c r="CF32" s="3670"/>
      <c r="CG32" s="3340"/>
      <c r="CH32" s="3670" t="str">
        <f>IF(TITLE_IST_PUB_CHANGE="",IF(TITLE_IST_PUB="","",TITLE_IST_PUB),TITLE_IST_PUB_CHANGE)</f>
        <v>https://rek.admin-smolensk.ru/docs/postmin-2023/</v>
      </c>
      <c r="CI32" s="3670"/>
      <c r="CJ32" s="3670"/>
      <c r="CK32" s="3670"/>
      <c r="CL32" s="3670"/>
      <c r="CM32" s="3670"/>
      <c r="CN32" s="3670"/>
      <c r="CO32" s="3340"/>
      <c r="CP32" s="3670" t="str">
        <f>IF(TITLE_IST_PUB_CHANGE="",IF(TITLE_IST_PUB="","",TITLE_IST_PUB),TITLE_IST_PUB_CHANGE)</f>
        <v>https://rek.admin-smolensk.ru/docs/postmin-2023/</v>
      </c>
      <c r="CQ32" s="3670"/>
      <c r="CR32" s="3670"/>
      <c r="CS32" s="3670"/>
      <c r="CT32" s="3670"/>
      <c r="CU32" s="3670"/>
      <c r="CV32" s="3670"/>
      <c r="CW32" s="3340"/>
      <c r="CX32" s="3670" t="str">
        <f>IF(TITLE_IST_PUB_CHANGE="",IF(TITLE_IST_PUB="","",TITLE_IST_PUB),TITLE_IST_PUB_CHANGE)</f>
        <v>https://rek.admin-smolensk.ru/docs/postmin-2023/</v>
      </c>
      <c r="CY32" s="3670"/>
      <c r="CZ32" s="3670"/>
      <c r="DA32" s="3670"/>
      <c r="DB32" s="3670"/>
      <c r="DC32" s="3670"/>
      <c r="DD32" s="3670"/>
      <c r="DE32" s="3340"/>
      <c r="DF32" s="322"/>
      <c r="DG32" s="268"/>
      <c r="DH32" s="368"/>
      <c r="DI32" s="368"/>
      <c r="DJ32" s="368"/>
      <c r="DK32" s="368"/>
      <c r="DL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3662"/>
      <c r="AM33" s="3662"/>
      <c r="AN33" s="3662"/>
      <c r="AO33" s="3662"/>
      <c r="AP33" s="3662"/>
      <c r="AQ33" s="3662"/>
      <c r="AR33" s="3662"/>
      <c r="AS33" s="3662"/>
      <c r="AT33" s="3662"/>
      <c r="AU33" s="3662"/>
      <c r="AV33" s="3662"/>
      <c r="AW33" s="3662"/>
      <c r="AX33" s="3662"/>
      <c r="AY33" s="3662"/>
      <c r="AZ33" s="3662"/>
      <c r="BA33" s="3662"/>
      <c r="BB33" s="3662"/>
      <c r="BC33" s="3662"/>
      <c r="BD33" s="3662"/>
      <c r="BE33" s="3662"/>
      <c r="BF33" s="3662"/>
      <c r="BG33" s="3662"/>
      <c r="BH33" s="3662"/>
      <c r="BI33" s="3662"/>
      <c r="BJ33" s="3662"/>
      <c r="BK33" s="3662"/>
      <c r="BL33" s="3662"/>
      <c r="BM33" s="3662"/>
      <c r="BN33" s="3662"/>
      <c r="BO33" s="3662"/>
      <c r="BP33" s="3662"/>
      <c r="BQ33" s="3662"/>
      <c r="BR33" s="3662"/>
      <c r="BS33" s="3662"/>
      <c r="BT33" s="3662"/>
      <c r="BU33" s="3662"/>
      <c r="BV33" s="3662"/>
      <c r="BW33" s="3662"/>
      <c r="BX33" s="3662"/>
      <c r="BY33" s="3662"/>
      <c r="BZ33" s="3662"/>
      <c r="CA33" s="3662"/>
      <c r="CB33" s="3662"/>
      <c r="CC33" s="3662"/>
      <c r="CD33" s="3662"/>
      <c r="CE33" s="3662"/>
      <c r="CF33" s="3662"/>
      <c r="CG33" s="3662"/>
      <c r="CH33" s="3662"/>
      <c r="CI33" s="3662"/>
      <c r="CJ33" s="3662"/>
      <c r="CK33" s="3662"/>
      <c r="CL33" s="3662"/>
      <c r="CM33" s="3662"/>
      <c r="CN33" s="3662"/>
      <c r="CO33" s="3662"/>
      <c r="CP33" s="3662"/>
      <c r="CQ33" s="3662"/>
      <c r="CR33" s="3662"/>
      <c r="CS33" s="3662"/>
      <c r="CT33" s="3662"/>
      <c r="CU33" s="3662"/>
      <c r="CV33" s="3662"/>
      <c r="CW33" s="3662"/>
      <c r="CX33" s="3662"/>
      <c r="CY33" s="3662"/>
      <c r="CZ33" s="3662"/>
      <c r="DA33" s="3662"/>
      <c r="DB33" s="3662"/>
      <c r="DC33" s="3662"/>
      <c r="DD33" s="3662"/>
      <c r="DE33" s="3662"/>
      <c r="DF33" s="515"/>
    </row>
    <row s="3663"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45274.43614583334</v>
      </c>
      <c r="W34" s="2099"/>
      <c r="X34" s="2099"/>
      <c r="Y34" s="2099"/>
      <c r="Z34" s="2099"/>
      <c r="AA34" s="2099"/>
      <c r="AB34" s="2099"/>
      <c r="AC34" s="322"/>
      <c r="AD34" s="2099" t="str">
        <f>IF(TITLE_DATE_PR_CHANGE="",IF(TITLE_DATE_PR="","",TITLE_DATE_PR),TITLE_DATE_PR_CHANGE)</f>
        <v>45274.43614583334</v>
      </c>
      <c r="AE34" s="2099"/>
      <c r="AF34" s="2099"/>
      <c r="AG34" s="2099"/>
      <c r="AH34" s="2099"/>
      <c r="AI34" s="2099"/>
      <c r="AJ34" s="2099"/>
      <c r="AK34" s="322"/>
      <c r="AL34" s="3674" t="str">
        <f>IF(TITLE_DATE_PR_CHANGE="",IF(TITLE_DATE_PR="","",TITLE_DATE_PR),TITLE_DATE_PR_CHANGE)</f>
        <v>45274.43614583334</v>
      </c>
      <c r="AM34" s="3674"/>
      <c r="AN34" s="3674"/>
      <c r="AO34" s="3674"/>
      <c r="AP34" s="3674"/>
      <c r="AQ34" s="3674"/>
      <c r="AR34" s="3674"/>
      <c r="AS34" s="3340"/>
      <c r="AT34" s="3674" t="str">
        <f>IF(TITLE_DATE_PR_CHANGE="",IF(TITLE_DATE_PR="","",TITLE_DATE_PR),TITLE_DATE_PR_CHANGE)</f>
        <v>45274.43614583334</v>
      </c>
      <c r="AU34" s="3674"/>
      <c r="AV34" s="3674"/>
      <c r="AW34" s="3674"/>
      <c r="AX34" s="3674"/>
      <c r="AY34" s="3674"/>
      <c r="AZ34" s="3674"/>
      <c r="BA34" s="3340"/>
      <c r="BB34" s="3674" t="str">
        <f>IF(TITLE_DATE_PR_CHANGE="",IF(TITLE_DATE_PR="","",TITLE_DATE_PR),TITLE_DATE_PR_CHANGE)</f>
        <v>45274.43614583334</v>
      </c>
      <c r="BC34" s="3674"/>
      <c r="BD34" s="3674"/>
      <c r="BE34" s="3674"/>
      <c r="BF34" s="3674"/>
      <c r="BG34" s="3674"/>
      <c r="BH34" s="3674"/>
      <c r="BI34" s="3340"/>
      <c r="BJ34" s="3674" t="str">
        <f>IF(TITLE_DATE_PR_CHANGE="",IF(TITLE_DATE_PR="","",TITLE_DATE_PR),TITLE_DATE_PR_CHANGE)</f>
        <v>45274.43614583334</v>
      </c>
      <c r="BK34" s="3674"/>
      <c r="BL34" s="3674"/>
      <c r="BM34" s="3674"/>
      <c r="BN34" s="3674"/>
      <c r="BO34" s="3674"/>
      <c r="BP34" s="3674"/>
      <c r="BQ34" s="3340"/>
      <c r="BR34" s="3674" t="str">
        <f>IF(TITLE_DATE_PR_CHANGE="",IF(TITLE_DATE_PR="","",TITLE_DATE_PR),TITLE_DATE_PR_CHANGE)</f>
        <v>45274.43614583334</v>
      </c>
      <c r="BS34" s="3674"/>
      <c r="BT34" s="3674"/>
      <c r="BU34" s="3674"/>
      <c r="BV34" s="3674"/>
      <c r="BW34" s="3674"/>
      <c r="BX34" s="3674"/>
      <c r="BY34" s="3340"/>
      <c r="BZ34" s="3674" t="str">
        <f>IF(TITLE_DATE_PR_CHANGE="",IF(TITLE_DATE_PR="","",TITLE_DATE_PR),TITLE_DATE_PR_CHANGE)</f>
        <v>45274.43614583334</v>
      </c>
      <c r="CA34" s="3674"/>
      <c r="CB34" s="3674"/>
      <c r="CC34" s="3674"/>
      <c r="CD34" s="3674"/>
      <c r="CE34" s="3674"/>
      <c r="CF34" s="3674"/>
      <c r="CG34" s="3340"/>
      <c r="CH34" s="3674" t="str">
        <f>IF(TITLE_DATE_PR_CHANGE="",IF(TITLE_DATE_PR="","",TITLE_DATE_PR),TITLE_DATE_PR_CHANGE)</f>
        <v>45274.43614583334</v>
      </c>
      <c r="CI34" s="3674"/>
      <c r="CJ34" s="3674"/>
      <c r="CK34" s="3674"/>
      <c r="CL34" s="3674"/>
      <c r="CM34" s="3674"/>
      <c r="CN34" s="3674"/>
      <c r="CO34" s="3340"/>
      <c r="CP34" s="3674" t="str">
        <f>IF(TITLE_DATE_PR_CHANGE="",IF(TITLE_DATE_PR="","",TITLE_DATE_PR),TITLE_DATE_PR_CHANGE)</f>
        <v>45274.43614583334</v>
      </c>
      <c r="CQ34" s="3674"/>
      <c r="CR34" s="3674"/>
      <c r="CS34" s="3674"/>
      <c r="CT34" s="3674"/>
      <c r="CU34" s="3674"/>
      <c r="CV34" s="3674"/>
      <c r="CW34" s="3340"/>
      <c r="CX34" s="3674" t="str">
        <f>IF(TITLE_DATE_PR_CHANGE="",IF(TITLE_DATE_PR="","",TITLE_DATE_PR),TITLE_DATE_PR_CHANGE)</f>
        <v>45274.43614583334</v>
      </c>
      <c r="CY34" s="3674"/>
      <c r="CZ34" s="3674"/>
      <c r="DA34" s="3674"/>
      <c r="DB34" s="3674"/>
      <c r="DC34" s="3674"/>
      <c r="DD34" s="3674"/>
      <c r="DE34" s="3340"/>
      <c r="DF34" s="322"/>
      <c r="DG34" s="268"/>
      <c r="DH34" s="368"/>
      <c r="DI34" s="368"/>
      <c r="DJ34" s="368"/>
      <c r="DK34" s="368"/>
      <c r="DL34" s="368"/>
    </row>
    <row s="3663"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185,186,319</v>
      </c>
      <c r="W35" s="2100"/>
      <c r="X35" s="2100"/>
      <c r="Y35" s="2100"/>
      <c r="Z35" s="2100"/>
      <c r="AA35" s="2100"/>
      <c r="AB35" s="2100"/>
      <c r="AC35" s="322"/>
      <c r="AD35" s="2100" t="str">
        <f>IF(TITLE_NUMBER_PR_CHANGE="",IF(TITLE_NUMBER_PR="","",TITLE_NUMBER_PR),TITLE_NUMBER_PR_CHANGE)</f>
        <v>185,186,319</v>
      </c>
      <c r="AE35" s="2100"/>
      <c r="AF35" s="2100"/>
      <c r="AG35" s="2100"/>
      <c r="AH35" s="2100"/>
      <c r="AI35" s="2100"/>
      <c r="AJ35" s="2100"/>
      <c r="AK35" s="322"/>
      <c r="AL35" s="3670" t="str">
        <f>IF(TITLE_NUMBER_PR_CHANGE="",IF(TITLE_NUMBER_PR="","",TITLE_NUMBER_PR),TITLE_NUMBER_PR_CHANGE)</f>
        <v>185,186,319</v>
      </c>
      <c r="AM35" s="3670"/>
      <c r="AN35" s="3670"/>
      <c r="AO35" s="3670"/>
      <c r="AP35" s="3670"/>
      <c r="AQ35" s="3670"/>
      <c r="AR35" s="3670"/>
      <c r="AS35" s="3340"/>
      <c r="AT35" s="3670" t="str">
        <f>IF(TITLE_NUMBER_PR_CHANGE="",IF(TITLE_NUMBER_PR="","",TITLE_NUMBER_PR),TITLE_NUMBER_PR_CHANGE)</f>
        <v>185,186,319</v>
      </c>
      <c r="AU35" s="3670"/>
      <c r="AV35" s="3670"/>
      <c r="AW35" s="3670"/>
      <c r="AX35" s="3670"/>
      <c r="AY35" s="3670"/>
      <c r="AZ35" s="3670"/>
      <c r="BA35" s="3340"/>
      <c r="BB35" s="3670" t="str">
        <f>IF(TITLE_NUMBER_PR_CHANGE="",IF(TITLE_NUMBER_PR="","",TITLE_NUMBER_PR),TITLE_NUMBER_PR_CHANGE)</f>
        <v>185,186,319</v>
      </c>
      <c r="BC35" s="3670"/>
      <c r="BD35" s="3670"/>
      <c r="BE35" s="3670"/>
      <c r="BF35" s="3670"/>
      <c r="BG35" s="3670"/>
      <c r="BH35" s="3670"/>
      <c r="BI35" s="3340"/>
      <c r="BJ35" s="3670" t="str">
        <f>IF(TITLE_NUMBER_PR_CHANGE="",IF(TITLE_NUMBER_PR="","",TITLE_NUMBER_PR),TITLE_NUMBER_PR_CHANGE)</f>
        <v>185,186,319</v>
      </c>
      <c r="BK35" s="3670"/>
      <c r="BL35" s="3670"/>
      <c r="BM35" s="3670"/>
      <c r="BN35" s="3670"/>
      <c r="BO35" s="3670"/>
      <c r="BP35" s="3670"/>
      <c r="BQ35" s="3340"/>
      <c r="BR35" s="3670" t="str">
        <f>IF(TITLE_NUMBER_PR_CHANGE="",IF(TITLE_NUMBER_PR="","",TITLE_NUMBER_PR),TITLE_NUMBER_PR_CHANGE)</f>
        <v>185,186,319</v>
      </c>
      <c r="BS35" s="3670"/>
      <c r="BT35" s="3670"/>
      <c r="BU35" s="3670"/>
      <c r="BV35" s="3670"/>
      <c r="BW35" s="3670"/>
      <c r="BX35" s="3670"/>
      <c r="BY35" s="3340"/>
      <c r="BZ35" s="3670" t="str">
        <f>IF(TITLE_NUMBER_PR_CHANGE="",IF(TITLE_NUMBER_PR="","",TITLE_NUMBER_PR),TITLE_NUMBER_PR_CHANGE)</f>
        <v>185,186,319</v>
      </c>
      <c r="CA35" s="3670"/>
      <c r="CB35" s="3670"/>
      <c r="CC35" s="3670"/>
      <c r="CD35" s="3670"/>
      <c r="CE35" s="3670"/>
      <c r="CF35" s="3670"/>
      <c r="CG35" s="3340"/>
      <c r="CH35" s="3670" t="str">
        <f>IF(TITLE_NUMBER_PR_CHANGE="",IF(TITLE_NUMBER_PR="","",TITLE_NUMBER_PR),TITLE_NUMBER_PR_CHANGE)</f>
        <v>185,186,319</v>
      </c>
      <c r="CI35" s="3670"/>
      <c r="CJ35" s="3670"/>
      <c r="CK35" s="3670"/>
      <c r="CL35" s="3670"/>
      <c r="CM35" s="3670"/>
      <c r="CN35" s="3670"/>
      <c r="CO35" s="3340"/>
      <c r="CP35" s="3670" t="str">
        <f>IF(TITLE_NUMBER_PR_CHANGE="",IF(TITLE_NUMBER_PR="","",TITLE_NUMBER_PR),TITLE_NUMBER_PR_CHANGE)</f>
        <v>185,186,319</v>
      </c>
      <c r="CQ35" s="3670"/>
      <c r="CR35" s="3670"/>
      <c r="CS35" s="3670"/>
      <c r="CT35" s="3670"/>
      <c r="CU35" s="3670"/>
      <c r="CV35" s="3670"/>
      <c r="CW35" s="3340"/>
      <c r="CX35" s="3670" t="str">
        <f>IF(TITLE_NUMBER_PR_CHANGE="",IF(TITLE_NUMBER_PR="","",TITLE_NUMBER_PR),TITLE_NUMBER_PR_CHANGE)</f>
        <v>185,186,319</v>
      </c>
      <c r="CY35" s="3670"/>
      <c r="CZ35" s="3670"/>
      <c r="DA35" s="3670"/>
      <c r="DB35" s="3670"/>
      <c r="DC35" s="3670"/>
      <c r="DD35" s="3670"/>
      <c r="DE35" s="3340"/>
      <c r="DF35" s="322"/>
      <c r="DG35" s="268"/>
      <c r="DH35" s="368"/>
      <c r="DI35" s="368"/>
      <c r="DJ35" s="368"/>
      <c r="DK35" s="368"/>
      <c r="DL35" s="368"/>
    </row>
    <row s="3663"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424</v>
      </c>
      <c r="AD36" s="322"/>
      <c r="AE36" s="322"/>
      <c r="AF36" s="322"/>
      <c r="AG36" s="322"/>
      <c r="AH36" s="322"/>
      <c r="AI36" s="322"/>
      <c r="AJ36" s="322"/>
      <c r="AK36" s="266" t="s">
        <v>424</v>
      </c>
      <c r="AL36" s="3340"/>
      <c r="AM36" s="3340"/>
      <c r="AN36" s="3340"/>
      <c r="AO36" s="3340"/>
      <c r="AP36" s="3340"/>
      <c r="AQ36" s="3340"/>
      <c r="AR36" s="3340"/>
      <c r="AS36" s="3678" t="s">
        <v>424</v>
      </c>
      <c r="AT36" s="3340"/>
      <c r="AU36" s="3340"/>
      <c r="AV36" s="3340"/>
      <c r="AW36" s="3340"/>
      <c r="AX36" s="3340"/>
      <c r="AY36" s="3340"/>
      <c r="AZ36" s="3340"/>
      <c r="BA36" s="3678" t="s">
        <v>424</v>
      </c>
      <c r="BB36" s="3340"/>
      <c r="BC36" s="3340"/>
      <c r="BD36" s="3340"/>
      <c r="BE36" s="3340"/>
      <c r="BF36" s="3340"/>
      <c r="BG36" s="3340"/>
      <c r="BH36" s="3340"/>
      <c r="BI36" s="3678" t="s">
        <v>424</v>
      </c>
      <c r="BJ36" s="3340"/>
      <c r="BK36" s="3340"/>
      <c r="BL36" s="3340"/>
      <c r="BM36" s="3340"/>
      <c r="BN36" s="3340"/>
      <c r="BO36" s="3340"/>
      <c r="BP36" s="3340"/>
      <c r="BQ36" s="3678" t="s">
        <v>424</v>
      </c>
      <c r="BR36" s="3340"/>
      <c r="BS36" s="3340"/>
      <c r="BT36" s="3340"/>
      <c r="BU36" s="3340"/>
      <c r="BV36" s="3340"/>
      <c r="BW36" s="3340"/>
      <c r="BX36" s="3340"/>
      <c r="BY36" s="3678" t="s">
        <v>424</v>
      </c>
      <c r="BZ36" s="3340"/>
      <c r="CA36" s="3340"/>
      <c r="CB36" s="3340"/>
      <c r="CC36" s="3340"/>
      <c r="CD36" s="3340"/>
      <c r="CE36" s="3340"/>
      <c r="CF36" s="3340"/>
      <c r="CG36" s="3678" t="s">
        <v>424</v>
      </c>
      <c r="CH36" s="3340"/>
      <c r="CI36" s="3340"/>
      <c r="CJ36" s="3340"/>
      <c r="CK36" s="3340"/>
      <c r="CL36" s="3340"/>
      <c r="CM36" s="3340"/>
      <c r="CN36" s="3340"/>
      <c r="CO36" s="3678" t="s">
        <v>424</v>
      </c>
      <c r="CP36" s="3340"/>
      <c r="CQ36" s="3340"/>
      <c r="CR36" s="3340"/>
      <c r="CS36" s="3340"/>
      <c r="CT36" s="3340"/>
      <c r="CU36" s="3340"/>
      <c r="CV36" s="3340"/>
      <c r="CW36" s="3678" t="s">
        <v>424</v>
      </c>
      <c r="CX36" s="3340"/>
      <c r="CY36" s="3340"/>
      <c r="CZ36" s="3340"/>
      <c r="DA36" s="3340"/>
      <c r="DB36" s="3340"/>
      <c r="DC36" s="3340"/>
      <c r="DD36" s="3340"/>
      <c r="DE36" s="3678" t="s">
        <v>424</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81" t="s">
        <v>425</v>
      </c>
      <c r="AM37" s="3681"/>
      <c r="AN37" s="3681"/>
      <c r="AO37" s="3681"/>
      <c r="AP37" s="3681"/>
      <c r="AQ37" s="3681"/>
      <c r="AR37" s="3681"/>
      <c r="AS37" s="3681"/>
      <c r="AT37" s="3681" t="s">
        <v>425</v>
      </c>
      <c r="AU37" s="3681"/>
      <c r="AV37" s="3681"/>
      <c r="AW37" s="3681"/>
      <c r="AX37" s="3681"/>
      <c r="AY37" s="3681"/>
      <c r="AZ37" s="3681"/>
      <c r="BA37" s="3681"/>
      <c r="BB37" s="3681" t="s">
        <v>425</v>
      </c>
      <c r="BC37" s="3681"/>
      <c r="BD37" s="3681"/>
      <c r="BE37" s="3681"/>
      <c r="BF37" s="3681"/>
      <c r="BG37" s="3681"/>
      <c r="BH37" s="3681"/>
      <c r="BI37" s="3681"/>
      <c r="BJ37" s="3681" t="s">
        <v>425</v>
      </c>
      <c r="BK37" s="3681"/>
      <c r="BL37" s="3681"/>
      <c r="BM37" s="3681"/>
      <c r="BN37" s="3681"/>
      <c r="BO37" s="3681"/>
      <c r="BP37" s="3681"/>
      <c r="BQ37" s="3681"/>
      <c r="BR37" s="3681" t="s">
        <v>425</v>
      </c>
      <c r="BS37" s="3681"/>
      <c r="BT37" s="3681"/>
      <c r="BU37" s="3681"/>
      <c r="BV37" s="3681"/>
      <c r="BW37" s="3681"/>
      <c r="BX37" s="3681"/>
      <c r="BY37" s="3681"/>
      <c r="BZ37" s="3681" t="s">
        <v>425</v>
      </c>
      <c r="CA37" s="3681"/>
      <c r="CB37" s="3681"/>
      <c r="CC37" s="3681"/>
      <c r="CD37" s="3681"/>
      <c r="CE37" s="3681"/>
      <c r="CF37" s="3681"/>
      <c r="CG37" s="3681"/>
      <c r="CH37" s="3681" t="s">
        <v>425</v>
      </c>
      <c r="CI37" s="3681"/>
      <c r="CJ37" s="3681"/>
      <c r="CK37" s="3681"/>
      <c r="CL37" s="3681"/>
      <c r="CM37" s="3681"/>
      <c r="CN37" s="3681"/>
      <c r="CO37" s="3681"/>
      <c r="CP37" s="3681" t="s">
        <v>425</v>
      </c>
      <c r="CQ37" s="3681"/>
      <c r="CR37" s="3681"/>
      <c r="CS37" s="3681"/>
      <c r="CT37" s="3681"/>
      <c r="CU37" s="3681"/>
      <c r="CV37" s="3681"/>
      <c r="CW37" s="3681"/>
      <c r="CX37" s="3681" t="s">
        <v>425</v>
      </c>
      <c r="CY37" s="3681"/>
      <c r="CZ37" s="3681"/>
      <c r="DA37" s="3681"/>
      <c r="DB37" s="3681"/>
      <c r="DC37" s="3681"/>
      <c r="DD37" s="3681"/>
      <c r="DE37" s="3681"/>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3682" t="s">
        <v>298</v>
      </c>
      <c r="AM38" s="3682"/>
      <c r="AN38" s="3682"/>
      <c r="AO38" s="3682"/>
      <c r="AP38" s="3682"/>
      <c r="AQ38" s="3682"/>
      <c r="AR38" s="3682"/>
      <c r="AS38" s="3682"/>
      <c r="AT38" s="3682" t="s">
        <v>298</v>
      </c>
      <c r="AU38" s="3682"/>
      <c r="AV38" s="3682"/>
      <c r="AW38" s="3682"/>
      <c r="AX38" s="3682"/>
      <c r="AY38" s="3682"/>
      <c r="AZ38" s="3682"/>
      <c r="BA38" s="3682"/>
      <c r="BB38" s="3682" t="s">
        <v>298</v>
      </c>
      <c r="BC38" s="3682"/>
      <c r="BD38" s="3682"/>
      <c r="BE38" s="3682"/>
      <c r="BF38" s="3682"/>
      <c r="BG38" s="3682"/>
      <c r="BH38" s="3682"/>
      <c r="BI38" s="3682"/>
      <c r="BJ38" s="3682" t="s">
        <v>298</v>
      </c>
      <c r="BK38" s="3682"/>
      <c r="BL38" s="3682"/>
      <c r="BM38" s="3682"/>
      <c r="BN38" s="3682"/>
      <c r="BO38" s="3682"/>
      <c r="BP38" s="3682"/>
      <c r="BQ38" s="3682"/>
      <c r="BR38" s="3682" t="s">
        <v>298</v>
      </c>
      <c r="BS38" s="3682"/>
      <c r="BT38" s="3682"/>
      <c r="BU38" s="3682"/>
      <c r="BV38" s="3682"/>
      <c r="BW38" s="3682"/>
      <c r="BX38" s="3682"/>
      <c r="BY38" s="3682"/>
      <c r="BZ38" s="3682" t="s">
        <v>298</v>
      </c>
      <c r="CA38" s="3682"/>
      <c r="CB38" s="3682"/>
      <c r="CC38" s="3682"/>
      <c r="CD38" s="3682"/>
      <c r="CE38" s="3682"/>
      <c r="CF38" s="3682"/>
      <c r="CG38" s="3682"/>
      <c r="CH38" s="3682" t="s">
        <v>298</v>
      </c>
      <c r="CI38" s="3682"/>
      <c r="CJ38" s="3682"/>
      <c r="CK38" s="3682"/>
      <c r="CL38" s="3682"/>
      <c r="CM38" s="3682"/>
      <c r="CN38" s="3682"/>
      <c r="CO38" s="3682"/>
      <c r="CP38" s="3682" t="s">
        <v>298</v>
      </c>
      <c r="CQ38" s="3682"/>
      <c r="CR38" s="3682"/>
      <c r="CS38" s="3682"/>
      <c r="CT38" s="3682"/>
      <c r="CU38" s="3682"/>
      <c r="CV38" s="3682"/>
      <c r="CW38" s="3682"/>
      <c r="CX38" s="3682" t="s">
        <v>298</v>
      </c>
      <c r="CY38" s="3682"/>
      <c r="CZ38" s="3682"/>
      <c r="DA38" s="3682"/>
      <c r="DB38" s="3682"/>
      <c r="DC38" s="3682"/>
      <c r="DD38" s="3682"/>
      <c r="DE38" s="3682"/>
      <c r="DF38" s="1971"/>
      <c r="DG38" s="1971"/>
    </row>
    <row customHeight="1" ht="14.25">
      <c r="Q39" s="377"/>
      <c r="R39" s="377"/>
      <c r="S39" s="2125" t="s">
        <v>87</v>
      </c>
      <c r="T39" s="2062" t="s">
        <v>426</v>
      </c>
      <c r="U39" s="289"/>
      <c r="V39" s="2126" t="s">
        <v>427</v>
      </c>
      <c r="W39" s="2127"/>
      <c r="X39" s="2127"/>
      <c r="Y39" s="2127"/>
      <c r="Z39" s="2127"/>
      <c r="AA39" s="2127"/>
      <c r="AB39" s="2128"/>
      <c r="AC39" s="2129" t="s">
        <v>428</v>
      </c>
      <c r="AD39" s="2126" t="s">
        <v>427</v>
      </c>
      <c r="AE39" s="2127"/>
      <c r="AF39" s="2127"/>
      <c r="AG39" s="2127"/>
      <c r="AH39" s="2127"/>
      <c r="AI39" s="2127"/>
      <c r="AJ39" s="2128"/>
      <c r="AK39" s="2129" t="s">
        <v>429</v>
      </c>
      <c r="AL39" s="3689" t="s">
        <v>427</v>
      </c>
      <c r="AM39" s="3690"/>
      <c r="AN39" s="3690"/>
      <c r="AO39" s="3690"/>
      <c r="AP39" s="3690"/>
      <c r="AQ39" s="3690"/>
      <c r="AR39" s="3691"/>
      <c r="AS39" s="3692" t="s">
        <v>428</v>
      </c>
      <c r="AT39" s="3689" t="s">
        <v>427</v>
      </c>
      <c r="AU39" s="3690"/>
      <c r="AV39" s="3690"/>
      <c r="AW39" s="3690"/>
      <c r="AX39" s="3690"/>
      <c r="AY39" s="3690"/>
      <c r="AZ39" s="3691"/>
      <c r="BA39" s="3692" t="s">
        <v>428</v>
      </c>
      <c r="BB39" s="3689" t="s">
        <v>427</v>
      </c>
      <c r="BC39" s="3690"/>
      <c r="BD39" s="3690"/>
      <c r="BE39" s="3690"/>
      <c r="BF39" s="3690"/>
      <c r="BG39" s="3690"/>
      <c r="BH39" s="3691"/>
      <c r="BI39" s="3692" t="s">
        <v>428</v>
      </c>
      <c r="BJ39" s="3689" t="s">
        <v>427</v>
      </c>
      <c r="BK39" s="3690"/>
      <c r="BL39" s="3690"/>
      <c r="BM39" s="3690"/>
      <c r="BN39" s="3690"/>
      <c r="BO39" s="3690"/>
      <c r="BP39" s="3691"/>
      <c r="BQ39" s="3692" t="s">
        <v>428</v>
      </c>
      <c r="BR39" s="3689" t="s">
        <v>427</v>
      </c>
      <c r="BS39" s="3690"/>
      <c r="BT39" s="3690"/>
      <c r="BU39" s="3690"/>
      <c r="BV39" s="3690"/>
      <c r="BW39" s="3690"/>
      <c r="BX39" s="3691"/>
      <c r="BY39" s="3692" t="s">
        <v>428</v>
      </c>
      <c r="BZ39" s="3689" t="s">
        <v>427</v>
      </c>
      <c r="CA39" s="3690"/>
      <c r="CB39" s="3690"/>
      <c r="CC39" s="3690"/>
      <c r="CD39" s="3690"/>
      <c r="CE39" s="3690"/>
      <c r="CF39" s="3691"/>
      <c r="CG39" s="3692" t="s">
        <v>428</v>
      </c>
      <c r="CH39" s="3689" t="s">
        <v>427</v>
      </c>
      <c r="CI39" s="3690"/>
      <c r="CJ39" s="3690"/>
      <c r="CK39" s="3690"/>
      <c r="CL39" s="3690"/>
      <c r="CM39" s="3690"/>
      <c r="CN39" s="3691"/>
      <c r="CO39" s="3692" t="s">
        <v>428</v>
      </c>
      <c r="CP39" s="3689" t="s">
        <v>427</v>
      </c>
      <c r="CQ39" s="3690"/>
      <c r="CR39" s="3690"/>
      <c r="CS39" s="3690"/>
      <c r="CT39" s="3690"/>
      <c r="CU39" s="3690"/>
      <c r="CV39" s="3691"/>
      <c r="CW39" s="3692" t="s">
        <v>428</v>
      </c>
      <c r="CX39" s="3689" t="s">
        <v>427</v>
      </c>
      <c r="CY39" s="3690"/>
      <c r="CZ39" s="3690"/>
      <c r="DA39" s="3690"/>
      <c r="DB39" s="3690"/>
      <c r="DC39" s="3690"/>
      <c r="DD39" s="3691"/>
      <c r="DE39" s="3692" t="s">
        <v>428</v>
      </c>
      <c r="DF39" s="2132" t="s">
        <v>430</v>
      </c>
      <c r="DG39" s="1971"/>
    </row>
    <row customHeight="1" ht="33.75">
      <c r="Q40" s="377"/>
      <c r="R40" s="377"/>
      <c r="S40" s="2125"/>
      <c r="T40" s="2062"/>
      <c r="U40" s="1038"/>
      <c r="V40" s="2135" t="s">
        <v>431</v>
      </c>
      <c r="W40" s="2116" t="s">
        <v>432</v>
      </c>
      <c r="X40" s="2118" t="s">
        <v>433</v>
      </c>
      <c r="Y40" s="2120"/>
      <c r="Z40" s="2118" t="s">
        <v>434</v>
      </c>
      <c r="AA40" s="2119"/>
      <c r="AB40" s="2120"/>
      <c r="AC40" s="2130"/>
      <c r="AD40" s="2135" t="s">
        <v>431</v>
      </c>
      <c r="AE40" s="2116" t="s">
        <v>432</v>
      </c>
      <c r="AF40" s="2118" t="s">
        <v>433</v>
      </c>
      <c r="AG40" s="2120"/>
      <c r="AH40" s="2118" t="s">
        <v>434</v>
      </c>
      <c r="AI40" s="2119"/>
      <c r="AJ40" s="2120"/>
      <c r="AK40" s="2130"/>
      <c r="AL40" s="3701" t="s">
        <v>431</v>
      </c>
      <c r="AM40" s="3702" t="s">
        <v>432</v>
      </c>
      <c r="AN40" s="3703" t="s">
        <v>433</v>
      </c>
      <c r="AO40" s="3704"/>
      <c r="AP40" s="3703" t="s">
        <v>434</v>
      </c>
      <c r="AQ40" s="3705"/>
      <c r="AR40" s="3704"/>
      <c r="AS40" s="3706"/>
      <c r="AT40" s="3701" t="s">
        <v>431</v>
      </c>
      <c r="AU40" s="3702" t="s">
        <v>432</v>
      </c>
      <c r="AV40" s="3703" t="s">
        <v>433</v>
      </c>
      <c r="AW40" s="3704"/>
      <c r="AX40" s="3703" t="s">
        <v>434</v>
      </c>
      <c r="AY40" s="3705"/>
      <c r="AZ40" s="3704"/>
      <c r="BA40" s="3706"/>
      <c r="BB40" s="3701" t="s">
        <v>431</v>
      </c>
      <c r="BC40" s="3702" t="s">
        <v>432</v>
      </c>
      <c r="BD40" s="3703" t="s">
        <v>433</v>
      </c>
      <c r="BE40" s="3704"/>
      <c r="BF40" s="3703" t="s">
        <v>434</v>
      </c>
      <c r="BG40" s="3705"/>
      <c r="BH40" s="3704"/>
      <c r="BI40" s="3706"/>
      <c r="BJ40" s="3701" t="s">
        <v>431</v>
      </c>
      <c r="BK40" s="3702" t="s">
        <v>432</v>
      </c>
      <c r="BL40" s="3703" t="s">
        <v>433</v>
      </c>
      <c r="BM40" s="3704"/>
      <c r="BN40" s="3703" t="s">
        <v>434</v>
      </c>
      <c r="BO40" s="3705"/>
      <c r="BP40" s="3704"/>
      <c r="BQ40" s="3706"/>
      <c r="BR40" s="3701" t="s">
        <v>431</v>
      </c>
      <c r="BS40" s="3702" t="s">
        <v>432</v>
      </c>
      <c r="BT40" s="3703" t="s">
        <v>433</v>
      </c>
      <c r="BU40" s="3704"/>
      <c r="BV40" s="3703" t="s">
        <v>434</v>
      </c>
      <c r="BW40" s="3705"/>
      <c r="BX40" s="3704"/>
      <c r="BY40" s="3706"/>
      <c r="BZ40" s="3701" t="s">
        <v>431</v>
      </c>
      <c r="CA40" s="3702" t="s">
        <v>432</v>
      </c>
      <c r="CB40" s="3703" t="s">
        <v>433</v>
      </c>
      <c r="CC40" s="3704"/>
      <c r="CD40" s="3703" t="s">
        <v>434</v>
      </c>
      <c r="CE40" s="3705"/>
      <c r="CF40" s="3704"/>
      <c r="CG40" s="3706"/>
      <c r="CH40" s="3701" t="s">
        <v>431</v>
      </c>
      <c r="CI40" s="3702" t="s">
        <v>432</v>
      </c>
      <c r="CJ40" s="3703" t="s">
        <v>433</v>
      </c>
      <c r="CK40" s="3704"/>
      <c r="CL40" s="3703" t="s">
        <v>434</v>
      </c>
      <c r="CM40" s="3705"/>
      <c r="CN40" s="3704"/>
      <c r="CO40" s="3706"/>
      <c r="CP40" s="3701" t="s">
        <v>431</v>
      </c>
      <c r="CQ40" s="3702" t="s">
        <v>432</v>
      </c>
      <c r="CR40" s="3703" t="s">
        <v>433</v>
      </c>
      <c r="CS40" s="3704"/>
      <c r="CT40" s="3703" t="s">
        <v>434</v>
      </c>
      <c r="CU40" s="3705"/>
      <c r="CV40" s="3704"/>
      <c r="CW40" s="3706"/>
      <c r="CX40" s="3701" t="s">
        <v>431</v>
      </c>
      <c r="CY40" s="3702" t="s">
        <v>432</v>
      </c>
      <c r="CZ40" s="3703" t="s">
        <v>433</v>
      </c>
      <c r="DA40" s="3704"/>
      <c r="DB40" s="3703" t="s">
        <v>434</v>
      </c>
      <c r="DC40" s="3705"/>
      <c r="DD40" s="3704"/>
      <c r="DE40" s="3706"/>
      <c r="DF40" s="2133"/>
      <c r="DG40" s="1971"/>
    </row>
    <row customHeight="1" ht="33.75">
      <c r="A41" s="1400"/>
      <c r="B41" s="1400" t="s">
        <v>135</v>
      </c>
      <c r="C41" s="1400" t="s">
        <v>136</v>
      </c>
      <c r="D41" s="1400" t="s">
        <v>137</v>
      </c>
      <c r="E41" s="1394" t="s">
        <v>435</v>
      </c>
      <c r="F41" s="1394" t="s">
        <v>436</v>
      </c>
      <c r="G41" s="1394" t="s">
        <v>437</v>
      </c>
      <c r="H41" s="1394" t="s">
        <v>438</v>
      </c>
      <c r="I41" s="1394" t="s">
        <v>439</v>
      </c>
      <c r="J41" s="1394" t="s">
        <v>440</v>
      </c>
      <c r="K41" s="1394" t="s">
        <v>441</v>
      </c>
      <c r="L41" s="1394" t="s">
        <v>415</v>
      </c>
      <c r="Q41" s="377"/>
      <c r="R41" s="377"/>
      <c r="S41" s="2125"/>
      <c r="T41" s="2062"/>
      <c r="U41" s="290"/>
      <c r="V41" s="2136"/>
      <c r="W41" s="2117"/>
      <c r="X41" s="1237" t="s">
        <v>442</v>
      </c>
      <c r="Y41" s="1237" t="s">
        <v>443</v>
      </c>
      <c r="Z41" s="1236" t="s">
        <v>444</v>
      </c>
      <c r="AA41" s="2121" t="s">
        <v>445</v>
      </c>
      <c r="AB41" s="2122"/>
      <c r="AC41" s="2131"/>
      <c r="AD41" s="2136"/>
      <c r="AE41" s="2117"/>
      <c r="AF41" s="1237" t="s">
        <v>442</v>
      </c>
      <c r="AG41" s="1237" t="s">
        <v>443</v>
      </c>
      <c r="AH41" s="1343" t="s">
        <v>444</v>
      </c>
      <c r="AI41" s="2121" t="s">
        <v>445</v>
      </c>
      <c r="AJ41" s="2122"/>
      <c r="AK41" s="2131"/>
      <c r="AL41" s="3718"/>
      <c r="AM41" s="3719"/>
      <c r="AN41" s="3720" t="s">
        <v>442</v>
      </c>
      <c r="AO41" s="3720" t="s">
        <v>443</v>
      </c>
      <c r="AP41" s="3720" t="s">
        <v>444</v>
      </c>
      <c r="AQ41" s="3721" t="s">
        <v>445</v>
      </c>
      <c r="AR41" s="3722"/>
      <c r="AS41" s="3723"/>
      <c r="AT41" s="3718"/>
      <c r="AU41" s="3719"/>
      <c r="AV41" s="3720" t="s">
        <v>442</v>
      </c>
      <c r="AW41" s="3720" t="s">
        <v>443</v>
      </c>
      <c r="AX41" s="3720" t="s">
        <v>444</v>
      </c>
      <c r="AY41" s="3721" t="s">
        <v>445</v>
      </c>
      <c r="AZ41" s="3722"/>
      <c r="BA41" s="3723"/>
      <c r="BB41" s="3718"/>
      <c r="BC41" s="3719"/>
      <c r="BD41" s="3720" t="s">
        <v>442</v>
      </c>
      <c r="BE41" s="3720" t="s">
        <v>443</v>
      </c>
      <c r="BF41" s="3720" t="s">
        <v>444</v>
      </c>
      <c r="BG41" s="3721" t="s">
        <v>445</v>
      </c>
      <c r="BH41" s="3722"/>
      <c r="BI41" s="3723"/>
      <c r="BJ41" s="3718"/>
      <c r="BK41" s="3719"/>
      <c r="BL41" s="3720" t="s">
        <v>442</v>
      </c>
      <c r="BM41" s="3720" t="s">
        <v>443</v>
      </c>
      <c r="BN41" s="3720" t="s">
        <v>444</v>
      </c>
      <c r="BO41" s="3721" t="s">
        <v>445</v>
      </c>
      <c r="BP41" s="3722"/>
      <c r="BQ41" s="3723"/>
      <c r="BR41" s="3718"/>
      <c r="BS41" s="3719"/>
      <c r="BT41" s="3720" t="s">
        <v>442</v>
      </c>
      <c r="BU41" s="3720" t="s">
        <v>443</v>
      </c>
      <c r="BV41" s="3720" t="s">
        <v>444</v>
      </c>
      <c r="BW41" s="3721" t="s">
        <v>445</v>
      </c>
      <c r="BX41" s="3722"/>
      <c r="BY41" s="3723"/>
      <c r="BZ41" s="3718"/>
      <c r="CA41" s="3719"/>
      <c r="CB41" s="3720" t="s">
        <v>442</v>
      </c>
      <c r="CC41" s="3720" t="s">
        <v>443</v>
      </c>
      <c r="CD41" s="3720" t="s">
        <v>444</v>
      </c>
      <c r="CE41" s="3721" t="s">
        <v>445</v>
      </c>
      <c r="CF41" s="3722"/>
      <c r="CG41" s="3723"/>
      <c r="CH41" s="3718"/>
      <c r="CI41" s="3719"/>
      <c r="CJ41" s="3720" t="s">
        <v>442</v>
      </c>
      <c r="CK41" s="3720" t="s">
        <v>443</v>
      </c>
      <c r="CL41" s="3720" t="s">
        <v>444</v>
      </c>
      <c r="CM41" s="3721" t="s">
        <v>445</v>
      </c>
      <c r="CN41" s="3722"/>
      <c r="CO41" s="3723"/>
      <c r="CP41" s="3718"/>
      <c r="CQ41" s="3719"/>
      <c r="CR41" s="3720" t="s">
        <v>442</v>
      </c>
      <c r="CS41" s="3720" t="s">
        <v>443</v>
      </c>
      <c r="CT41" s="3720" t="s">
        <v>444</v>
      </c>
      <c r="CU41" s="3721" t="s">
        <v>445</v>
      </c>
      <c r="CV41" s="3722"/>
      <c r="CW41" s="3723"/>
      <c r="CX41" s="3718"/>
      <c r="CY41" s="3719"/>
      <c r="CZ41" s="3720" t="s">
        <v>442</v>
      </c>
      <c r="DA41" s="3720" t="s">
        <v>443</v>
      </c>
      <c r="DB41" s="3720" t="s">
        <v>444</v>
      </c>
      <c r="DC41" s="3721" t="s">
        <v>445</v>
      </c>
      <c r="DD41" s="3722"/>
      <c r="DE41" s="3723"/>
      <c r="DF41" s="2134"/>
      <c r="DG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3734">
        <f>OFFSET(AL42,0,-1)+1</f>
        <v>3</v>
      </c>
      <c r="AM42" s="3734"/>
      <c r="AN42" s="3734">
        <f>OFFSET(AN42,0,-1)+1</f>
        <v>1</v>
      </c>
      <c r="AO42" s="3734">
        <f>OFFSET(AO42,0,-1)+1</f>
        <v>2</v>
      </c>
      <c r="AP42" s="3734">
        <f>OFFSET(AP42,0,-1)+1</f>
        <v>3</v>
      </c>
      <c r="AQ42" s="3734">
        <f>OFFSET(AQ42,0,-1)+1</f>
        <v>4</v>
      </c>
      <c r="AR42" s="3734"/>
      <c r="AS42" s="3734">
        <f>OFFSET(AS42,0,-2)+1</f>
        <v>5</v>
      </c>
      <c r="AT42" s="3734">
        <f>OFFSET(AT42,0,-1)+1</f>
        <v>3</v>
      </c>
      <c r="AU42" s="3734"/>
      <c r="AV42" s="3734">
        <f>OFFSET(AV42,0,-1)+1</f>
        <v>1</v>
      </c>
      <c r="AW42" s="3734">
        <f>OFFSET(AW42,0,-1)+1</f>
        <v>2</v>
      </c>
      <c r="AX42" s="3734">
        <f>OFFSET(AX42,0,-1)+1</f>
        <v>3</v>
      </c>
      <c r="AY42" s="3734">
        <f>OFFSET(AY42,0,-1)+1</f>
        <v>4</v>
      </c>
      <c r="AZ42" s="3734"/>
      <c r="BA42" s="3734">
        <f>OFFSET(BA42,0,-2)+1</f>
        <v>5</v>
      </c>
      <c r="BB42" s="3734">
        <f>OFFSET(BB42,0,-1)+1</f>
        <v>3</v>
      </c>
      <c r="BC42" s="3734"/>
      <c r="BD42" s="3734">
        <f>OFFSET(BD42,0,-1)+1</f>
        <v>1</v>
      </c>
      <c r="BE42" s="3734">
        <f>OFFSET(BE42,0,-1)+1</f>
        <v>2</v>
      </c>
      <c r="BF42" s="3734">
        <f>OFFSET(BF42,0,-1)+1</f>
        <v>3</v>
      </c>
      <c r="BG42" s="3734">
        <f>OFFSET(BG42,0,-1)+1</f>
        <v>4</v>
      </c>
      <c r="BH42" s="3734"/>
      <c r="BI42" s="3734">
        <f>OFFSET(BI42,0,-2)+1</f>
        <v>5</v>
      </c>
      <c r="BJ42" s="3734">
        <f>OFFSET(BJ42,0,-1)+1</f>
        <v>3</v>
      </c>
      <c r="BK42" s="3734"/>
      <c r="BL42" s="3734">
        <f>OFFSET(BL42,0,-1)+1</f>
        <v>1</v>
      </c>
      <c r="BM42" s="3734">
        <f>OFFSET(BM42,0,-1)+1</f>
        <v>2</v>
      </c>
      <c r="BN42" s="3734">
        <f>OFFSET(BN42,0,-1)+1</f>
        <v>3</v>
      </c>
      <c r="BO42" s="3734">
        <f>OFFSET(BO42,0,-1)+1</f>
        <v>4</v>
      </c>
      <c r="BP42" s="3734"/>
      <c r="BQ42" s="3734">
        <f>OFFSET(BQ42,0,-2)+1</f>
        <v>5</v>
      </c>
      <c r="BR42" s="3734">
        <f>OFFSET(BR42,0,-1)+1</f>
        <v>3</v>
      </c>
      <c r="BS42" s="3734"/>
      <c r="BT42" s="3734">
        <f>OFFSET(BT42,0,-1)+1</f>
        <v>1</v>
      </c>
      <c r="BU42" s="3734">
        <f>OFFSET(BU42,0,-1)+1</f>
        <v>2</v>
      </c>
      <c r="BV42" s="3734">
        <f>OFFSET(BV42,0,-1)+1</f>
        <v>3</v>
      </c>
      <c r="BW42" s="3734">
        <f>OFFSET(BW42,0,-1)+1</f>
        <v>4</v>
      </c>
      <c r="BX42" s="3734"/>
      <c r="BY42" s="3734">
        <f>OFFSET(BY42,0,-2)+1</f>
        <v>5</v>
      </c>
      <c r="BZ42" s="3734">
        <f>OFFSET(BZ42,0,-1)+1</f>
        <v>3</v>
      </c>
      <c r="CA42" s="3734"/>
      <c r="CB42" s="3734">
        <f>OFFSET(CB42,0,-1)+1</f>
        <v>1</v>
      </c>
      <c r="CC42" s="3734">
        <f>OFFSET(CC42,0,-1)+1</f>
        <v>2</v>
      </c>
      <c r="CD42" s="3734">
        <f>OFFSET(CD42,0,-1)+1</f>
        <v>3</v>
      </c>
      <c r="CE42" s="3734">
        <f>OFFSET(CE42,0,-1)+1</f>
        <v>4</v>
      </c>
      <c r="CF42" s="3734"/>
      <c r="CG42" s="3734">
        <f>OFFSET(CG42,0,-2)+1</f>
        <v>5</v>
      </c>
      <c r="CH42" s="3734">
        <f>OFFSET(CH42,0,-1)+1</f>
        <v>3</v>
      </c>
      <c r="CI42" s="3734"/>
      <c r="CJ42" s="3734">
        <f>OFFSET(CJ42,0,-1)+1</f>
        <v>1</v>
      </c>
      <c r="CK42" s="3734">
        <f>OFFSET(CK42,0,-1)+1</f>
        <v>2</v>
      </c>
      <c r="CL42" s="3734">
        <f>OFFSET(CL42,0,-1)+1</f>
        <v>3</v>
      </c>
      <c r="CM42" s="3734">
        <f>OFFSET(CM42,0,-1)+1</f>
        <v>4</v>
      </c>
      <c r="CN42" s="3734"/>
      <c r="CO42" s="3734">
        <f>OFFSET(CO42,0,-2)+1</f>
        <v>5</v>
      </c>
      <c r="CP42" s="3734">
        <f>OFFSET(CP42,0,-1)+1</f>
        <v>3</v>
      </c>
      <c r="CQ42" s="3734"/>
      <c r="CR42" s="3734">
        <f>OFFSET(CR42,0,-1)+1</f>
        <v>1</v>
      </c>
      <c r="CS42" s="3734">
        <f>OFFSET(CS42,0,-1)+1</f>
        <v>2</v>
      </c>
      <c r="CT42" s="3734">
        <f>OFFSET(CT42,0,-1)+1</f>
        <v>3</v>
      </c>
      <c r="CU42" s="3734">
        <f>OFFSET(CU42,0,-1)+1</f>
        <v>4</v>
      </c>
      <c r="CV42" s="3734"/>
      <c r="CW42" s="3734">
        <f>OFFSET(CW42,0,-2)+1</f>
        <v>5</v>
      </c>
      <c r="CX42" s="3734">
        <f>OFFSET(CX42,0,-1)+1</f>
        <v>3</v>
      </c>
      <c r="CY42" s="3734"/>
      <c r="CZ42" s="3734">
        <f>OFFSET(CZ42,0,-1)+1</f>
        <v>1</v>
      </c>
      <c r="DA42" s="3734">
        <f>OFFSET(DA42,0,-1)+1</f>
        <v>2</v>
      </c>
      <c r="DB42" s="3734">
        <f>OFFSET(DB42,0,-1)+1</f>
        <v>3</v>
      </c>
      <c r="DC42" s="3734">
        <f>OFFSET(DC42,0,-1)+1</f>
        <v>4</v>
      </c>
      <c r="DD42" s="3734"/>
      <c r="DE42" s="3734">
        <f>OFFSET(DE42,0,-2)+1</f>
        <v>5</v>
      </c>
      <c r="DF42" s="1263">
        <f>OFFSET(DF42,0,-1)</f>
        <v>5</v>
      </c>
      <c r="DG42" s="1282">
        <f>OFFSET(DG42,0,-1)+1</f>
        <v>6</v>
      </c>
      <c r="DH42" s="517"/>
      <c r="DI42" s="517"/>
      <c r="DJ42" s="517"/>
      <c r="DK42" s="517"/>
      <c r="DL42" s="517"/>
    </row>
    <row customHeight="1" ht="23.25">
      <c r="A43" s="1393" t="s">
        <v>158</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1</v>
      </c>
      <c r="T43" s="286" t="s">
        <v>123</v>
      </c>
      <c r="U43" s="288"/>
      <c r="V43" s="2101"/>
      <c r="W43" s="2102"/>
      <c r="X43" s="2102"/>
      <c r="Y43" s="2102"/>
      <c r="Z43" s="2102"/>
      <c r="AA43" s="2102"/>
      <c r="AB43" s="2102"/>
      <c r="AC43" s="2103"/>
      <c r="AD43" s="2101" t="str">
        <f>INDEX(PT_DIFFERENTIATION_NTAR,MATCH(A43,PT_DIFFERENTIATION_NTAR_ID,0))</f>
        <v>Тарифы на тепловую энергию (мощность) на коллекторах источника тепловой энергии</v>
      </c>
      <c r="AE43" s="2102"/>
      <c r="AF43" s="2102"/>
      <c r="AG43" s="2102"/>
      <c r="AH43" s="2102"/>
      <c r="AI43" s="2102"/>
      <c r="AJ43" s="2102"/>
      <c r="AK43" s="2102"/>
      <c r="AL43" s="3354"/>
      <c r="AM43" s="3355"/>
      <c r="AN43" s="3355"/>
      <c r="AO43" s="3355"/>
      <c r="AP43" s="3355"/>
      <c r="AQ43" s="3355"/>
      <c r="AR43" s="3355"/>
      <c r="AS43" s="3356"/>
      <c r="AT43" s="3354"/>
      <c r="AU43" s="3355"/>
      <c r="AV43" s="3355"/>
      <c r="AW43" s="3355"/>
      <c r="AX43" s="3355"/>
      <c r="AY43" s="3355"/>
      <c r="AZ43" s="3355"/>
      <c r="BA43" s="3356"/>
      <c r="BB43" s="3354"/>
      <c r="BC43" s="3355"/>
      <c r="BD43" s="3355"/>
      <c r="BE43" s="3355"/>
      <c r="BF43" s="3355"/>
      <c r="BG43" s="3355"/>
      <c r="BH43" s="3355"/>
      <c r="BI43" s="3356"/>
      <c r="BJ43" s="3354"/>
      <c r="BK43" s="3355"/>
      <c r="BL43" s="3355"/>
      <c r="BM43" s="3355"/>
      <c r="BN43" s="3355"/>
      <c r="BO43" s="3355"/>
      <c r="BP43" s="3355"/>
      <c r="BQ43" s="3356"/>
      <c r="BR43" s="3354"/>
      <c r="BS43" s="3355"/>
      <c r="BT43" s="3355"/>
      <c r="BU43" s="3355"/>
      <c r="BV43" s="3355"/>
      <c r="BW43" s="3355"/>
      <c r="BX43" s="3355"/>
      <c r="BY43" s="3356"/>
      <c r="BZ43" s="3354"/>
      <c r="CA43" s="3355"/>
      <c r="CB43" s="3355"/>
      <c r="CC43" s="3355"/>
      <c r="CD43" s="3355"/>
      <c r="CE43" s="3355"/>
      <c r="CF43" s="3355"/>
      <c r="CG43" s="3356"/>
      <c r="CH43" s="3354"/>
      <c r="CI43" s="3355"/>
      <c r="CJ43" s="3355"/>
      <c r="CK43" s="3355"/>
      <c r="CL43" s="3355"/>
      <c r="CM43" s="3355"/>
      <c r="CN43" s="3355"/>
      <c r="CO43" s="3356"/>
      <c r="CP43" s="3354"/>
      <c r="CQ43" s="3355"/>
      <c r="CR43" s="3355"/>
      <c r="CS43" s="3355"/>
      <c r="CT43" s="3355"/>
      <c r="CU43" s="3355"/>
      <c r="CV43" s="3355"/>
      <c r="CW43" s="3356"/>
      <c r="CX43" s="3354"/>
      <c r="CY43" s="3355"/>
      <c r="CZ43" s="3355"/>
      <c r="DA43" s="3355"/>
      <c r="DB43" s="3355"/>
      <c r="DC43" s="3355"/>
      <c r="DD43" s="3355"/>
      <c r="DE43" s="3356"/>
      <c r="DF43" s="2103"/>
      <c r="DG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3.25">
      <c r="A44" s="1393" t="s">
        <v>158</v>
      </c>
      <c r="B44" s="1393" t="s">
        <v>159</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1.1</v>
      </c>
      <c r="T44" s="298" t="s">
        <v>397</v>
      </c>
      <c r="U44" s="288"/>
      <c r="V44" s="2101"/>
      <c r="W44" s="2102"/>
      <c r="X44" s="2102"/>
      <c r="Y44" s="2102"/>
      <c r="Z44" s="2102"/>
      <c r="AA44" s="2102"/>
      <c r="AB44" s="2102"/>
      <c r="AC44" s="2103"/>
      <c r="AD44" s="2101" t="str">
        <f>INDEX(PT_DIFFERENTIATION_TER,MATCH(B44,PT_DIFFERENTIATION_TER_ID,0))</f>
        <v>Территория 1</v>
      </c>
      <c r="AE44" s="2102"/>
      <c r="AF44" s="2102"/>
      <c r="AG44" s="2102"/>
      <c r="AH44" s="2102"/>
      <c r="AI44" s="2102"/>
      <c r="AJ44" s="2102"/>
      <c r="AK44" s="2102"/>
      <c r="AL44" s="3354"/>
      <c r="AM44" s="3355"/>
      <c r="AN44" s="3355"/>
      <c r="AO44" s="3355"/>
      <c r="AP44" s="3355"/>
      <c r="AQ44" s="3355"/>
      <c r="AR44" s="3355"/>
      <c r="AS44" s="3356"/>
      <c r="AT44" s="3354"/>
      <c r="AU44" s="3355"/>
      <c r="AV44" s="3355"/>
      <c r="AW44" s="3355"/>
      <c r="AX44" s="3355"/>
      <c r="AY44" s="3355"/>
      <c r="AZ44" s="3355"/>
      <c r="BA44" s="3356"/>
      <c r="BB44" s="3354"/>
      <c r="BC44" s="3355"/>
      <c r="BD44" s="3355"/>
      <c r="BE44" s="3355"/>
      <c r="BF44" s="3355"/>
      <c r="BG44" s="3355"/>
      <c r="BH44" s="3355"/>
      <c r="BI44" s="3356"/>
      <c r="BJ44" s="3354"/>
      <c r="BK44" s="3355"/>
      <c r="BL44" s="3355"/>
      <c r="BM44" s="3355"/>
      <c r="BN44" s="3355"/>
      <c r="BO44" s="3355"/>
      <c r="BP44" s="3355"/>
      <c r="BQ44" s="3356"/>
      <c r="BR44" s="3354"/>
      <c r="BS44" s="3355"/>
      <c r="BT44" s="3355"/>
      <c r="BU44" s="3355"/>
      <c r="BV44" s="3355"/>
      <c r="BW44" s="3355"/>
      <c r="BX44" s="3355"/>
      <c r="BY44" s="3356"/>
      <c r="BZ44" s="3354"/>
      <c r="CA44" s="3355"/>
      <c r="CB44" s="3355"/>
      <c r="CC44" s="3355"/>
      <c r="CD44" s="3355"/>
      <c r="CE44" s="3355"/>
      <c r="CF44" s="3355"/>
      <c r="CG44" s="3356"/>
      <c r="CH44" s="3354"/>
      <c r="CI44" s="3355"/>
      <c r="CJ44" s="3355"/>
      <c r="CK44" s="3355"/>
      <c r="CL44" s="3355"/>
      <c r="CM44" s="3355"/>
      <c r="CN44" s="3355"/>
      <c r="CO44" s="3356"/>
      <c r="CP44" s="3354"/>
      <c r="CQ44" s="3355"/>
      <c r="CR44" s="3355"/>
      <c r="CS44" s="3355"/>
      <c r="CT44" s="3355"/>
      <c r="CU44" s="3355"/>
      <c r="CV44" s="3355"/>
      <c r="CW44" s="3356"/>
      <c r="CX44" s="3354"/>
      <c r="CY44" s="3355"/>
      <c r="CZ44" s="3355"/>
      <c r="DA44" s="3355"/>
      <c r="DB44" s="3355"/>
      <c r="DC44" s="3355"/>
      <c r="DD44" s="3355"/>
      <c r="DE44" s="3356"/>
      <c r="DF44" s="2103"/>
      <c r="DG44" s="1286" t="s">
        <v>398</v>
      </c>
      <c r="DI44" s="506"/>
      <c r="DJ44" s="506" t="str">
        <f>IF(T44="","",T44)</f>
        <v>Территория действия тарифа</v>
      </c>
      <c r="DK44" s="506"/>
      <c r="DL44" s="506"/>
    </row>
    <row customHeight="1" ht="23.25">
      <c r="A45" s="1393" t="s">
        <v>158</v>
      </c>
      <c r="B45" s="1393" t="s">
        <v>159</v>
      </c>
      <c r="C45" s="1393" t="s">
        <v>160</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1.1.1</v>
      </c>
      <c r="T45" s="299" t="s">
        <v>399</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54"/>
      <c r="AM45" s="3355"/>
      <c r="AN45" s="3355"/>
      <c r="AO45" s="3355"/>
      <c r="AP45" s="3355"/>
      <c r="AQ45" s="3355"/>
      <c r="AR45" s="3355"/>
      <c r="AS45" s="3356"/>
      <c r="AT45" s="3354"/>
      <c r="AU45" s="3355"/>
      <c r="AV45" s="3355"/>
      <c r="AW45" s="3355"/>
      <c r="AX45" s="3355"/>
      <c r="AY45" s="3355"/>
      <c r="AZ45" s="3355"/>
      <c r="BA45" s="3356"/>
      <c r="BB45" s="3354"/>
      <c r="BC45" s="3355"/>
      <c r="BD45" s="3355"/>
      <c r="BE45" s="3355"/>
      <c r="BF45" s="3355"/>
      <c r="BG45" s="3355"/>
      <c r="BH45" s="3355"/>
      <c r="BI45" s="3356"/>
      <c r="BJ45" s="3354"/>
      <c r="BK45" s="3355"/>
      <c r="BL45" s="3355"/>
      <c r="BM45" s="3355"/>
      <c r="BN45" s="3355"/>
      <c r="BO45" s="3355"/>
      <c r="BP45" s="3355"/>
      <c r="BQ45" s="3356"/>
      <c r="BR45" s="3354"/>
      <c r="BS45" s="3355"/>
      <c r="BT45" s="3355"/>
      <c r="BU45" s="3355"/>
      <c r="BV45" s="3355"/>
      <c r="BW45" s="3355"/>
      <c r="BX45" s="3355"/>
      <c r="BY45" s="3356"/>
      <c r="BZ45" s="3354"/>
      <c r="CA45" s="3355"/>
      <c r="CB45" s="3355"/>
      <c r="CC45" s="3355"/>
      <c r="CD45" s="3355"/>
      <c r="CE45" s="3355"/>
      <c r="CF45" s="3355"/>
      <c r="CG45" s="3356"/>
      <c r="CH45" s="3354"/>
      <c r="CI45" s="3355"/>
      <c r="CJ45" s="3355"/>
      <c r="CK45" s="3355"/>
      <c r="CL45" s="3355"/>
      <c r="CM45" s="3355"/>
      <c r="CN45" s="3355"/>
      <c r="CO45" s="3356"/>
      <c r="CP45" s="3354"/>
      <c r="CQ45" s="3355"/>
      <c r="CR45" s="3355"/>
      <c r="CS45" s="3355"/>
      <c r="CT45" s="3355"/>
      <c r="CU45" s="3355"/>
      <c r="CV45" s="3355"/>
      <c r="CW45" s="3356"/>
      <c r="CX45" s="3354"/>
      <c r="CY45" s="3355"/>
      <c r="CZ45" s="3355"/>
      <c r="DA45" s="3355"/>
      <c r="DB45" s="3355"/>
      <c r="DC45" s="3355"/>
      <c r="DD45" s="3355"/>
      <c r="DE45" s="3356"/>
      <c r="DF45" s="2103"/>
      <c r="DG45" s="1286" t="s">
        <v>400</v>
      </c>
      <c r="DI45" s="506"/>
      <c r="DJ45" s="506" t="str">
        <f>IF(T45="","",T45)</f>
        <v>Наименование системы теплоснабжения </v>
      </c>
      <c r="DK45" s="506"/>
      <c r="DL45" s="506"/>
    </row>
    <row customHeight="1" ht="23.25">
      <c r="A46" s="1393" t="s">
        <v>158</v>
      </c>
      <c r="B46" s="1393" t="s">
        <v>159</v>
      </c>
      <c r="C46" s="1393" t="s">
        <v>160</v>
      </c>
      <c r="D46" s="1393" t="s">
        <v>161</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1.1.1.1</v>
      </c>
      <c r="T46" s="300" t="s">
        <v>401</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54"/>
      <c r="AM46" s="3355"/>
      <c r="AN46" s="3355"/>
      <c r="AO46" s="3355"/>
      <c r="AP46" s="3355"/>
      <c r="AQ46" s="3355"/>
      <c r="AR46" s="3355"/>
      <c r="AS46" s="3356"/>
      <c r="AT46" s="3354"/>
      <c r="AU46" s="3355"/>
      <c r="AV46" s="3355"/>
      <c r="AW46" s="3355"/>
      <c r="AX46" s="3355"/>
      <c r="AY46" s="3355"/>
      <c r="AZ46" s="3355"/>
      <c r="BA46" s="3356"/>
      <c r="BB46" s="3354"/>
      <c r="BC46" s="3355"/>
      <c r="BD46" s="3355"/>
      <c r="BE46" s="3355"/>
      <c r="BF46" s="3355"/>
      <c r="BG46" s="3355"/>
      <c r="BH46" s="3355"/>
      <c r="BI46" s="3356"/>
      <c r="BJ46" s="3354"/>
      <c r="BK46" s="3355"/>
      <c r="BL46" s="3355"/>
      <c r="BM46" s="3355"/>
      <c r="BN46" s="3355"/>
      <c r="BO46" s="3355"/>
      <c r="BP46" s="3355"/>
      <c r="BQ46" s="3356"/>
      <c r="BR46" s="3354"/>
      <c r="BS46" s="3355"/>
      <c r="BT46" s="3355"/>
      <c r="BU46" s="3355"/>
      <c r="BV46" s="3355"/>
      <c r="BW46" s="3355"/>
      <c r="BX46" s="3355"/>
      <c r="BY46" s="3356"/>
      <c r="BZ46" s="3354"/>
      <c r="CA46" s="3355"/>
      <c r="CB46" s="3355"/>
      <c r="CC46" s="3355"/>
      <c r="CD46" s="3355"/>
      <c r="CE46" s="3355"/>
      <c r="CF46" s="3355"/>
      <c r="CG46" s="3356"/>
      <c r="CH46" s="3354"/>
      <c r="CI46" s="3355"/>
      <c r="CJ46" s="3355"/>
      <c r="CK46" s="3355"/>
      <c r="CL46" s="3355"/>
      <c r="CM46" s="3355"/>
      <c r="CN46" s="3355"/>
      <c r="CO46" s="3356"/>
      <c r="CP46" s="3354"/>
      <c r="CQ46" s="3355"/>
      <c r="CR46" s="3355"/>
      <c r="CS46" s="3355"/>
      <c r="CT46" s="3355"/>
      <c r="CU46" s="3355"/>
      <c r="CV46" s="3355"/>
      <c r="CW46" s="3356"/>
      <c r="CX46" s="3354"/>
      <c r="CY46" s="3355"/>
      <c r="CZ46" s="3355"/>
      <c r="DA46" s="3355"/>
      <c r="DB46" s="3355"/>
      <c r="DC46" s="3355"/>
      <c r="DD46" s="3355"/>
      <c r="DE46" s="3356"/>
      <c r="DF46" s="2103"/>
      <c r="DG46" s="1286" t="s">
        <v>402</v>
      </c>
      <c r="DI46" s="506"/>
      <c r="DJ46" s="506" t="str">
        <f>IF(T46="","",T46)</f>
        <v>Источник тепловой энергии  </v>
      </c>
      <c r="DK46" s="506"/>
      <c r="DL46" s="506"/>
    </row>
    <row customHeight="1" ht="47.25">
      <c r="A47" s="1393" t="s">
        <v>158</v>
      </c>
      <c r="B47" s="1393" t="s">
        <v>159</v>
      </c>
      <c r="C47" s="1393" t="s">
        <v>160</v>
      </c>
      <c r="D47" s="1393" t="s">
        <v>161</v>
      </c>
      <c r="E47" s="2108"/>
      <c r="F47" s="2108"/>
      <c r="G47" s="2108"/>
      <c r="H47" s="2108"/>
      <c r="I47" s="2109" t="str">
        <f>S46&amp;".1"</f>
        <v>1.1.1.1.1</v>
      </c>
      <c r="J47" s="1393"/>
      <c r="K47" s="1393"/>
      <c r="L47" s="1394" t="s">
        <v>403</v>
      </c>
      <c r="P47" s="2111">
        <v>1</v>
      </c>
      <c r="Q47" s="1235"/>
      <c r="R47" s="352"/>
      <c r="S47" s="1241" t="str">
        <f>$I47</f>
        <v>1.1.1.1.1</v>
      </c>
      <c r="T47" s="273" t="s">
        <v>404</v>
      </c>
      <c r="U47" s="288"/>
      <c r="V47" s="2095"/>
      <c r="W47" s="2096"/>
      <c r="X47" s="2096"/>
      <c r="Y47" s="2096"/>
      <c r="Z47" s="2096"/>
      <c r="AA47" s="2096"/>
      <c r="AB47" s="2096"/>
      <c r="AC47" s="2097"/>
      <c r="AD47" s="2095" t="s">
        <v>446</v>
      </c>
      <c r="AE47" s="2096"/>
      <c r="AF47" s="2096"/>
      <c r="AG47" s="2096"/>
      <c r="AH47" s="2096"/>
      <c r="AI47" s="2096"/>
      <c r="AJ47" s="2096"/>
      <c r="AK47" s="2096"/>
      <c r="AL47" s="3375"/>
      <c r="AM47" s="3376"/>
      <c r="AN47" s="3376"/>
      <c r="AO47" s="3376"/>
      <c r="AP47" s="3376"/>
      <c r="AQ47" s="3376"/>
      <c r="AR47" s="3376"/>
      <c r="AS47" s="3377"/>
      <c r="AT47" s="3375"/>
      <c r="AU47" s="3376"/>
      <c r="AV47" s="3376"/>
      <c r="AW47" s="3376"/>
      <c r="AX47" s="3376"/>
      <c r="AY47" s="3376"/>
      <c r="AZ47" s="3376"/>
      <c r="BA47" s="3377"/>
      <c r="BB47" s="3375"/>
      <c r="BC47" s="3376"/>
      <c r="BD47" s="3376"/>
      <c r="BE47" s="3376"/>
      <c r="BF47" s="3376"/>
      <c r="BG47" s="3376"/>
      <c r="BH47" s="3376"/>
      <c r="BI47" s="3377"/>
      <c r="BJ47" s="3375"/>
      <c r="BK47" s="3376"/>
      <c r="BL47" s="3376"/>
      <c r="BM47" s="3376"/>
      <c r="BN47" s="3376"/>
      <c r="BO47" s="3376"/>
      <c r="BP47" s="3376"/>
      <c r="BQ47" s="3377"/>
      <c r="BR47" s="3375"/>
      <c r="BS47" s="3376"/>
      <c r="BT47" s="3376"/>
      <c r="BU47" s="3376"/>
      <c r="BV47" s="3376"/>
      <c r="BW47" s="3376"/>
      <c r="BX47" s="3376"/>
      <c r="BY47" s="3377"/>
      <c r="BZ47" s="3375"/>
      <c r="CA47" s="3376"/>
      <c r="CB47" s="3376"/>
      <c r="CC47" s="3376"/>
      <c r="CD47" s="3376"/>
      <c r="CE47" s="3376"/>
      <c r="CF47" s="3376"/>
      <c r="CG47" s="3377"/>
      <c r="CH47" s="3375"/>
      <c r="CI47" s="3376"/>
      <c r="CJ47" s="3376"/>
      <c r="CK47" s="3376"/>
      <c r="CL47" s="3376"/>
      <c r="CM47" s="3376"/>
      <c r="CN47" s="3376"/>
      <c r="CO47" s="3377"/>
      <c r="CP47" s="3375"/>
      <c r="CQ47" s="3376"/>
      <c r="CR47" s="3376"/>
      <c r="CS47" s="3376"/>
      <c r="CT47" s="3376"/>
      <c r="CU47" s="3376"/>
      <c r="CV47" s="3376"/>
      <c r="CW47" s="3377"/>
      <c r="CX47" s="3375"/>
      <c r="CY47" s="3376"/>
      <c r="CZ47" s="3376"/>
      <c r="DA47" s="3376"/>
      <c r="DB47" s="3376"/>
      <c r="DC47" s="3376"/>
      <c r="DD47" s="3376"/>
      <c r="DE47" s="3377"/>
      <c r="DF47" s="2097"/>
      <c r="DG47" s="1286" t="s">
        <v>405</v>
      </c>
      <c r="DI47" s="506"/>
      <c r="DJ47" s="506" t="str">
        <f>IF(T47="","",T47)</f>
        <v>Схема подключения теплопотребляющей установки к коллектору источника тепловой энергии</v>
      </c>
      <c r="DK47" s="506"/>
      <c r="DL47" s="506"/>
    </row>
    <row customHeight="1" ht="23.25">
      <c r="A48" s="1393" t="s">
        <v>158</v>
      </c>
      <c r="B48" s="1393" t="s">
        <v>159</v>
      </c>
      <c r="C48" s="1393" t="s">
        <v>160</v>
      </c>
      <c r="D48" s="1393" t="s">
        <v>161</v>
      </c>
      <c r="E48" s="2108"/>
      <c r="F48" s="2108"/>
      <c r="G48" s="2108"/>
      <c r="H48" s="2108"/>
      <c r="I48" s="2110"/>
      <c r="J48" s="2109" t="str">
        <f>I47&amp;".1"</f>
        <v>1.1.1.1.1.1</v>
      </c>
      <c r="K48" s="1393"/>
      <c r="L48" s="1394" t="s">
        <v>406</v>
      </c>
      <c r="P48" s="2111"/>
      <c r="Q48" s="2111">
        <v>1</v>
      </c>
      <c r="R48" s="353"/>
      <c r="S48" s="1241" t="str">
        <f>$J48</f>
        <v>1.1.1.1.1.1</v>
      </c>
      <c r="T48" s="274" t="s">
        <v>407</v>
      </c>
      <c r="U48" s="288"/>
      <c r="V48" s="2095"/>
      <c r="W48" s="2096"/>
      <c r="X48" s="2096"/>
      <c r="Y48" s="2096"/>
      <c r="Z48" s="2096"/>
      <c r="AA48" s="2096"/>
      <c r="AB48" s="2096"/>
      <c r="AC48" s="2097"/>
      <c r="AD48" s="2095" t="s">
        <v>447</v>
      </c>
      <c r="AE48" s="2096"/>
      <c r="AF48" s="2096"/>
      <c r="AG48" s="2096"/>
      <c r="AH48" s="2096"/>
      <c r="AI48" s="2096"/>
      <c r="AJ48" s="2096"/>
      <c r="AK48" s="2096"/>
      <c r="AL48" s="3375"/>
      <c r="AM48" s="3376"/>
      <c r="AN48" s="3376"/>
      <c r="AO48" s="3376"/>
      <c r="AP48" s="3376"/>
      <c r="AQ48" s="3376"/>
      <c r="AR48" s="3376"/>
      <c r="AS48" s="3377"/>
      <c r="AT48" s="3375"/>
      <c r="AU48" s="3376"/>
      <c r="AV48" s="3376"/>
      <c r="AW48" s="3376"/>
      <c r="AX48" s="3376"/>
      <c r="AY48" s="3376"/>
      <c r="AZ48" s="3376"/>
      <c r="BA48" s="3377"/>
      <c r="BB48" s="3375"/>
      <c r="BC48" s="3376"/>
      <c r="BD48" s="3376"/>
      <c r="BE48" s="3376"/>
      <c r="BF48" s="3376"/>
      <c r="BG48" s="3376"/>
      <c r="BH48" s="3376"/>
      <c r="BI48" s="3377"/>
      <c r="BJ48" s="3375"/>
      <c r="BK48" s="3376"/>
      <c r="BL48" s="3376"/>
      <c r="BM48" s="3376"/>
      <c r="BN48" s="3376"/>
      <c r="BO48" s="3376"/>
      <c r="BP48" s="3376"/>
      <c r="BQ48" s="3377"/>
      <c r="BR48" s="3375"/>
      <c r="BS48" s="3376"/>
      <c r="BT48" s="3376"/>
      <c r="BU48" s="3376"/>
      <c r="BV48" s="3376"/>
      <c r="BW48" s="3376"/>
      <c r="BX48" s="3376"/>
      <c r="BY48" s="3377"/>
      <c r="BZ48" s="3375"/>
      <c r="CA48" s="3376"/>
      <c r="CB48" s="3376"/>
      <c r="CC48" s="3376"/>
      <c r="CD48" s="3376"/>
      <c r="CE48" s="3376"/>
      <c r="CF48" s="3376"/>
      <c r="CG48" s="3377"/>
      <c r="CH48" s="3375"/>
      <c r="CI48" s="3376"/>
      <c r="CJ48" s="3376"/>
      <c r="CK48" s="3376"/>
      <c r="CL48" s="3376"/>
      <c r="CM48" s="3376"/>
      <c r="CN48" s="3376"/>
      <c r="CO48" s="3377"/>
      <c r="CP48" s="3375"/>
      <c r="CQ48" s="3376"/>
      <c r="CR48" s="3376"/>
      <c r="CS48" s="3376"/>
      <c r="CT48" s="3376"/>
      <c r="CU48" s="3376"/>
      <c r="CV48" s="3376"/>
      <c r="CW48" s="3377"/>
      <c r="CX48" s="3375"/>
      <c r="CY48" s="3376"/>
      <c r="CZ48" s="3376"/>
      <c r="DA48" s="3376"/>
      <c r="DB48" s="3376"/>
      <c r="DC48" s="3376"/>
      <c r="DD48" s="3376"/>
      <c r="DE48" s="3377"/>
      <c r="DF48" s="2097"/>
      <c r="DG48" s="1286" t="s">
        <v>408</v>
      </c>
      <c r="DI48" s="506"/>
      <c r="DJ48" s="506" t="str">
        <f>IF(T48="","",T48)</f>
        <v>Группа потребителей</v>
      </c>
      <c r="DK48" s="506"/>
      <c r="DL48" s="506"/>
    </row>
    <row customHeight="1" ht="23.25">
      <c r="A49" s="1393" t="s">
        <v>158</v>
      </c>
      <c r="B49" s="1393" t="s">
        <v>159</v>
      </c>
      <c r="C49" s="1393" t="s">
        <v>160</v>
      </c>
      <c r="D49" s="1393" t="s">
        <v>161</v>
      </c>
      <c r="E49" s="2108"/>
      <c r="F49" s="2108"/>
      <c r="G49" s="2108"/>
      <c r="H49" s="2108"/>
      <c r="I49" s="2110"/>
      <c r="J49" s="2110"/>
      <c r="K49" s="2109" t="str">
        <f>J48&amp;".1"</f>
        <v>1.1.1.1.1.1.1</v>
      </c>
      <c r="L49" s="1394" t="s">
        <v>409</v>
      </c>
      <c r="P49" s="2111"/>
      <c r="Q49" s="2111"/>
      <c r="R49" s="353">
        <v>1</v>
      </c>
      <c r="S49" s="1241" t="str">
        <f>$K49</f>
        <v>1.1.1.1.1.1.1</v>
      </c>
      <c r="T49" s="1377" t="s">
        <v>448</v>
      </c>
      <c r="U49" s="288"/>
      <c r="V49" s="757"/>
      <c r="W49" s="320"/>
      <c r="X49" s="757"/>
      <c r="Y49" s="1285"/>
      <c r="Z49" s="2112"/>
      <c r="AA49" s="1981" t="s">
        <v>61</v>
      </c>
      <c r="AB49" s="2112"/>
      <c r="AC49" s="1981" t="s">
        <v>61</v>
      </c>
      <c r="AD49" s="757">
        <v>1263.243</v>
      </c>
      <c r="AE49" s="320"/>
      <c r="AF49" s="757"/>
      <c r="AG49" s="1285"/>
      <c r="AH49" s="3390">
        <v>45292.4625</v>
      </c>
      <c r="AI49" s="1981" t="s">
        <v>61</v>
      </c>
      <c r="AJ49" s="3738">
        <v>45473</v>
      </c>
      <c r="AK49" s="1981" t="s">
        <v>61</v>
      </c>
      <c r="AL49" s="3387">
        <v>1394.99</v>
      </c>
      <c r="AM49" s="3388"/>
      <c r="AN49" s="3387"/>
      <c r="AO49" s="3389"/>
      <c r="AP49" s="3390">
        <v>45474.46287037037</v>
      </c>
      <c r="AQ49" s="2829" t="s">
        <v>61</v>
      </c>
      <c r="AR49" s="3390">
        <v>45657.46297453704</v>
      </c>
      <c r="AS49" s="2829" t="s">
        <v>61</v>
      </c>
      <c r="AT49" s="3387">
        <v>1394.99</v>
      </c>
      <c r="AU49" s="3388"/>
      <c r="AV49" s="3387"/>
      <c r="AW49" s="3389"/>
      <c r="AX49" s="3390">
        <v>45658.46543981481</v>
      </c>
      <c r="AY49" s="2829" t="s">
        <v>61</v>
      </c>
      <c r="AZ49" s="3390">
        <v>45838.46574074074</v>
      </c>
      <c r="BA49" s="2829" t="s">
        <v>61</v>
      </c>
      <c r="BB49" s="3387">
        <v>1474.49</v>
      </c>
      <c r="BC49" s="3388"/>
      <c r="BD49" s="3387"/>
      <c r="BE49" s="3389"/>
      <c r="BF49" s="3390">
        <v>45839.46612268518</v>
      </c>
      <c r="BG49" s="2829" t="s">
        <v>61</v>
      </c>
      <c r="BH49" s="3390">
        <v>46022.46633101852</v>
      </c>
      <c r="BI49" s="2829" t="s">
        <v>61</v>
      </c>
      <c r="BJ49" s="3387">
        <v>1474.49</v>
      </c>
      <c r="BK49" s="3388"/>
      <c r="BL49" s="3387"/>
      <c r="BM49" s="3389"/>
      <c r="BN49" s="3390">
        <v>46023.46807870371</v>
      </c>
      <c r="BO49" s="2829" t="s">
        <v>61</v>
      </c>
      <c r="BP49" s="3390">
        <v>46203.468252314815</v>
      </c>
      <c r="BQ49" s="2829" t="s">
        <v>61</v>
      </c>
      <c r="BR49" s="3387">
        <v>1533.47</v>
      </c>
      <c r="BS49" s="3388"/>
      <c r="BT49" s="3387"/>
      <c r="BU49" s="3389"/>
      <c r="BV49" s="3390">
        <v>46204.46854166667</v>
      </c>
      <c r="BW49" s="2829" t="s">
        <v>61</v>
      </c>
      <c r="BX49" s="3390">
        <v>46387.468726851854</v>
      </c>
      <c r="BY49" s="2829" t="s">
        <v>61</v>
      </c>
      <c r="BZ49" s="3387">
        <v>1533.47</v>
      </c>
      <c r="CA49" s="3388"/>
      <c r="CB49" s="3387"/>
      <c r="CC49" s="3389"/>
      <c r="CD49" s="3390">
        <v>46388.46983796296</v>
      </c>
      <c r="CE49" s="2829" t="s">
        <v>61</v>
      </c>
      <c r="CF49" s="3390">
        <v>46568.470034722224</v>
      </c>
      <c r="CG49" s="2829" t="s">
        <v>61</v>
      </c>
      <c r="CH49" s="3387">
        <v>1594.81</v>
      </c>
      <c r="CI49" s="3388"/>
      <c r="CJ49" s="3387"/>
      <c r="CK49" s="3389"/>
      <c r="CL49" s="3390">
        <v>46569.47017361111</v>
      </c>
      <c r="CM49" s="2829" t="s">
        <v>61</v>
      </c>
      <c r="CN49" s="3390">
        <v>46752.47027777778</v>
      </c>
      <c r="CO49" s="2829" t="s">
        <v>61</v>
      </c>
      <c r="CP49" s="3387">
        <v>1594.81</v>
      </c>
      <c r="CQ49" s="3388"/>
      <c r="CR49" s="3387"/>
      <c r="CS49" s="3389"/>
      <c r="CT49" s="3390">
        <v>46753.47099537037</v>
      </c>
      <c r="CU49" s="2829" t="s">
        <v>61</v>
      </c>
      <c r="CV49" s="3390">
        <v>46934.47111111111</v>
      </c>
      <c r="CW49" s="2829" t="s">
        <v>61</v>
      </c>
      <c r="CX49" s="3387">
        <v>1658.6</v>
      </c>
      <c r="CY49" s="3388"/>
      <c r="CZ49" s="3387"/>
      <c r="DA49" s="3389"/>
      <c r="DB49" s="3390">
        <v>46935.47121527778</v>
      </c>
      <c r="DC49" s="2829" t="s">
        <v>61</v>
      </c>
      <c r="DD49" s="3390">
        <v>47118.47137731482</v>
      </c>
      <c r="DE49" s="2829" t="s">
        <v>61</v>
      </c>
      <c r="DF49" s="1378"/>
      <c r="DG49" s="2137" t="s">
        <v>410</v>
      </c>
      <c r="DH49" s="517">
        <f>STRCHECKDATE(V50:DF50)</f>
      </c>
      <c r="DI49" s="506"/>
      <c r="DJ49" s="506" t="str">
        <f>IF(T49="","",T49)</f>
        <v>вода</v>
      </c>
      <c r="DK49" s="506"/>
      <c r="DL49" s="506"/>
    </row>
    <row customHeight="1" ht="0.75">
      <c r="A50" s="1393" t="s">
        <v>158</v>
      </c>
      <c r="B50" s="1393" t="s">
        <v>159</v>
      </c>
      <c r="C50" s="1393" t="s">
        <v>160</v>
      </c>
      <c r="D50" s="1393" t="s">
        <v>161</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45292.4625-45473</v>
      </c>
      <c r="AH50" s="2113"/>
      <c r="AI50" s="1981"/>
      <c r="AJ50" s="2115"/>
      <c r="AK50" s="1981"/>
      <c r="AL50" s="3388"/>
      <c r="AM50" s="3388"/>
      <c r="AN50" s="3388"/>
      <c r="AO50" s="3395" t="str">
        <f>AP49&amp;"-"&amp;AR49</f>
        <v>45474.46287037037-45657.46297453704</v>
      </c>
      <c r="AP50" s="3396"/>
      <c r="AQ50" s="2829"/>
      <c r="AR50" s="3396"/>
      <c r="AS50" s="2829"/>
      <c r="AT50" s="3388"/>
      <c r="AU50" s="3388"/>
      <c r="AV50" s="3388"/>
      <c r="AW50" s="3395" t="str">
        <f>AX49&amp;"-"&amp;AZ49</f>
        <v>45658.46543981481-45838.46574074074</v>
      </c>
      <c r="AX50" s="3396"/>
      <c r="AY50" s="2829"/>
      <c r="AZ50" s="3396"/>
      <c r="BA50" s="2829"/>
      <c r="BB50" s="3388"/>
      <c r="BC50" s="3388"/>
      <c r="BD50" s="3388"/>
      <c r="BE50" s="3395" t="str">
        <f>BF49&amp;"-"&amp;BH49</f>
        <v>45839.46612268518-46022.46633101852</v>
      </c>
      <c r="BF50" s="3396"/>
      <c r="BG50" s="2829"/>
      <c r="BH50" s="3396"/>
      <c r="BI50" s="2829"/>
      <c r="BJ50" s="3388"/>
      <c r="BK50" s="3388"/>
      <c r="BL50" s="3388"/>
      <c r="BM50" s="3395" t="str">
        <f>BN49&amp;"-"&amp;BP49</f>
        <v>46023.46807870371-46203.468252314815</v>
      </c>
      <c r="BN50" s="3396"/>
      <c r="BO50" s="2829"/>
      <c r="BP50" s="3396"/>
      <c r="BQ50" s="2829"/>
      <c r="BR50" s="3388"/>
      <c r="BS50" s="3388"/>
      <c r="BT50" s="3388"/>
      <c r="BU50" s="3395" t="str">
        <f>BV49&amp;"-"&amp;BX49</f>
        <v>46204.46854166667-46387.468726851854</v>
      </c>
      <c r="BV50" s="3396"/>
      <c r="BW50" s="2829"/>
      <c r="BX50" s="3396"/>
      <c r="BY50" s="2829"/>
      <c r="BZ50" s="3388"/>
      <c r="CA50" s="3388"/>
      <c r="CB50" s="3388"/>
      <c r="CC50" s="3395" t="str">
        <f>CD49&amp;"-"&amp;CF49</f>
        <v>46388.46983796296-46568.470034722224</v>
      </c>
      <c r="CD50" s="3396"/>
      <c r="CE50" s="2829"/>
      <c r="CF50" s="3396"/>
      <c r="CG50" s="2829"/>
      <c r="CH50" s="3388"/>
      <c r="CI50" s="3388"/>
      <c r="CJ50" s="3388"/>
      <c r="CK50" s="3395" t="str">
        <f>CL49&amp;"-"&amp;CN49</f>
        <v>46569.47017361111-46752.47027777778</v>
      </c>
      <c r="CL50" s="3396"/>
      <c r="CM50" s="2829"/>
      <c r="CN50" s="3396"/>
      <c r="CO50" s="2829"/>
      <c r="CP50" s="3388"/>
      <c r="CQ50" s="3388"/>
      <c r="CR50" s="3388"/>
      <c r="CS50" s="3395" t="str">
        <f>CT49&amp;"-"&amp;CV49</f>
        <v>46753.47099537037-46934.47111111111</v>
      </c>
      <c r="CT50" s="3396"/>
      <c r="CU50" s="2829"/>
      <c r="CV50" s="3396"/>
      <c r="CW50" s="2829"/>
      <c r="CX50" s="3388"/>
      <c r="CY50" s="3388"/>
      <c r="CZ50" s="3388"/>
      <c r="DA50" s="3395" t="str">
        <f>DB49&amp;"-"&amp;DD49</f>
        <v>46935.47121527778-47118.47137731482</v>
      </c>
      <c r="DB50" s="3396"/>
      <c r="DC50" s="2829"/>
      <c r="DD50" s="3396"/>
      <c r="DE50" s="2829"/>
      <c r="DF50" s="1379"/>
      <c r="DG50" s="2138"/>
      <c r="DI50" s="506"/>
      <c r="DJ50" s="506" t="str">
        <f>IF(T50="","",T50)</f>
        <v/>
      </c>
      <c r="DK50" s="506"/>
      <c r="DL50" s="506"/>
    </row>
    <row customHeight="1" ht="11.25">
      <c r="A51" s="1393" t="s">
        <v>158</v>
      </c>
      <c r="B51" s="1393" t="s">
        <v>159</v>
      </c>
      <c r="C51" s="1393" t="s">
        <v>160</v>
      </c>
      <c r="D51" s="1393" t="s">
        <v>161</v>
      </c>
      <c r="E51" s="2108"/>
      <c r="F51" s="2108"/>
      <c r="G51" s="2108"/>
      <c r="H51" s="2108"/>
      <c r="I51" s="2110"/>
      <c r="J51" s="2109"/>
      <c r="K51" s="1393"/>
      <c r="L51" s="1394"/>
      <c r="P51" s="2111"/>
      <c r="Q51" s="2111"/>
      <c r="R51" s="352"/>
      <c r="S51" s="1308"/>
      <c r="T51" s="276" t="s">
        <v>411</v>
      </c>
      <c r="U51" s="367"/>
      <c r="V51" s="367"/>
      <c r="W51" s="367"/>
      <c r="X51" s="367"/>
      <c r="Y51" s="367"/>
      <c r="Z51" s="367"/>
      <c r="AA51" s="367"/>
      <c r="AB51" s="367"/>
      <c r="AC51" s="367"/>
      <c r="AD51" s="367"/>
      <c r="AE51" s="367"/>
      <c r="AF51" s="367"/>
      <c r="AG51" s="367"/>
      <c r="AH51" s="367"/>
      <c r="AI51" s="367"/>
      <c r="AJ51" s="367"/>
      <c r="AK51" s="367"/>
      <c r="AL51" s="3743"/>
      <c r="AM51" s="3744"/>
      <c r="AN51" s="3745"/>
      <c r="AO51" s="3746"/>
      <c r="AP51" s="3747"/>
      <c r="AQ51" s="3748"/>
      <c r="AR51" s="3749"/>
      <c r="AS51" s="3750"/>
      <c r="AT51" s="3751"/>
      <c r="AU51" s="3752"/>
      <c r="AV51" s="3753"/>
      <c r="AW51" s="3754"/>
      <c r="AX51" s="3755"/>
      <c r="AY51" s="3756"/>
      <c r="AZ51" s="3757"/>
      <c r="BA51" s="3758"/>
      <c r="BB51" s="3759"/>
      <c r="BC51" s="3760"/>
      <c r="BD51" s="3761"/>
      <c r="BE51" s="3762"/>
      <c r="BF51" s="3763"/>
      <c r="BG51" s="3764"/>
      <c r="BH51" s="3765"/>
      <c r="BI51" s="3766"/>
      <c r="BJ51" s="3767"/>
      <c r="BK51" s="3768"/>
      <c r="BL51" s="3769"/>
      <c r="BM51" s="3770"/>
      <c r="BN51" s="3771"/>
      <c r="BO51" s="3772"/>
      <c r="BP51" s="3773"/>
      <c r="BQ51" s="3774"/>
      <c r="BR51" s="3775"/>
      <c r="BS51" s="3776"/>
      <c r="BT51" s="3777"/>
      <c r="BU51" s="3778"/>
      <c r="BV51" s="3779"/>
      <c r="BW51" s="3780"/>
      <c r="BX51" s="3781"/>
      <c r="BY51" s="3782"/>
      <c r="BZ51" s="3783"/>
      <c r="CA51" s="3784"/>
      <c r="CB51" s="3785"/>
      <c r="CC51" s="3786"/>
      <c r="CD51" s="3787"/>
      <c r="CE51" s="3788"/>
      <c r="CF51" s="3789"/>
      <c r="CG51" s="3790"/>
      <c r="CH51" s="3791"/>
      <c r="CI51" s="3792"/>
      <c r="CJ51" s="3793"/>
      <c r="CK51" s="3794"/>
      <c r="CL51" s="3795"/>
      <c r="CM51" s="3796"/>
      <c r="CN51" s="3797"/>
      <c r="CO51" s="3798"/>
      <c r="CP51" s="3799"/>
      <c r="CQ51" s="3800"/>
      <c r="CR51" s="3801"/>
      <c r="CS51" s="3802"/>
      <c r="CT51" s="3803"/>
      <c r="CU51" s="3804"/>
      <c r="CV51" s="3805"/>
      <c r="CW51" s="3806"/>
      <c r="CX51" s="3807"/>
      <c r="CY51" s="3808"/>
      <c r="CZ51" s="3809"/>
      <c r="DA51" s="3810"/>
      <c r="DB51" s="3811"/>
      <c r="DC51" s="3812"/>
      <c r="DD51" s="3813"/>
      <c r="DE51" s="3814"/>
      <c r="DF51" s="319"/>
      <c r="DG51" s="2139"/>
      <c r="DI51" s="506"/>
      <c r="DJ51" s="506" t="str">
        <f>IF(T51="","",T51)</f>
        <v>Добавить вид теплоносителя (параметры теплоносителя)</v>
      </c>
      <c r="DK51" s="506"/>
      <c r="DL51" s="506"/>
    </row>
    <row customHeight="1" ht="11.25">
      <c r="A52" s="1393" t="s">
        <v>158</v>
      </c>
      <c r="B52" s="1393" t="s">
        <v>159</v>
      </c>
      <c r="C52" s="1393" t="s">
        <v>160</v>
      </c>
      <c r="D52" s="1393" t="s">
        <v>161</v>
      </c>
      <c r="E52" s="2108"/>
      <c r="F52" s="2108"/>
      <c r="G52" s="2108"/>
      <c r="H52" s="2108"/>
      <c r="I52" s="2109"/>
      <c r="J52" s="1393"/>
      <c r="K52" s="1393"/>
      <c r="L52" s="1394"/>
      <c r="P52" s="2111"/>
      <c r="Q52" s="1235"/>
      <c r="R52" s="352"/>
      <c r="S52" s="1308"/>
      <c r="T52" s="275" t="s">
        <v>412</v>
      </c>
      <c r="U52" s="367"/>
      <c r="V52" s="367"/>
      <c r="W52" s="367"/>
      <c r="X52" s="367"/>
      <c r="Y52" s="367"/>
      <c r="Z52" s="367"/>
      <c r="AA52" s="367"/>
      <c r="AB52" s="367"/>
      <c r="AC52" s="366"/>
      <c r="AD52" s="367"/>
      <c r="AE52" s="367"/>
      <c r="AF52" s="367"/>
      <c r="AG52" s="367"/>
      <c r="AH52" s="367"/>
      <c r="AI52" s="367"/>
      <c r="AJ52" s="367"/>
      <c r="AK52" s="366"/>
      <c r="AL52" s="3815"/>
      <c r="AM52" s="3816"/>
      <c r="AN52" s="3817"/>
      <c r="AO52" s="3818"/>
      <c r="AP52" s="3819"/>
      <c r="AQ52" s="3820"/>
      <c r="AR52" s="3821"/>
      <c r="AS52" s="3822"/>
      <c r="AT52" s="3823"/>
      <c r="AU52" s="3824"/>
      <c r="AV52" s="3825"/>
      <c r="AW52" s="3826"/>
      <c r="AX52" s="3827"/>
      <c r="AY52" s="3828"/>
      <c r="AZ52" s="3829"/>
      <c r="BA52" s="3830"/>
      <c r="BB52" s="3831"/>
      <c r="BC52" s="3832"/>
      <c r="BD52" s="3833"/>
      <c r="BE52" s="3834"/>
      <c r="BF52" s="3835"/>
      <c r="BG52" s="3836"/>
      <c r="BH52" s="3837"/>
      <c r="BI52" s="3838"/>
      <c r="BJ52" s="3839"/>
      <c r="BK52" s="3840"/>
      <c r="BL52" s="3841"/>
      <c r="BM52" s="3842"/>
      <c r="BN52" s="3843"/>
      <c r="BO52" s="3844"/>
      <c r="BP52" s="3845"/>
      <c r="BQ52" s="3846"/>
      <c r="BR52" s="3847"/>
      <c r="BS52" s="3848"/>
      <c r="BT52" s="3849"/>
      <c r="BU52" s="3850"/>
      <c r="BV52" s="3851"/>
      <c r="BW52" s="3852"/>
      <c r="BX52" s="3853"/>
      <c r="BY52" s="3854"/>
      <c r="BZ52" s="3855"/>
      <c r="CA52" s="3856"/>
      <c r="CB52" s="3857"/>
      <c r="CC52" s="3858"/>
      <c r="CD52" s="3859"/>
      <c r="CE52" s="3860"/>
      <c r="CF52" s="3861"/>
      <c r="CG52" s="3862"/>
      <c r="CH52" s="3863"/>
      <c r="CI52" s="3864"/>
      <c r="CJ52" s="3865"/>
      <c r="CK52" s="3866"/>
      <c r="CL52" s="3867"/>
      <c r="CM52" s="3868"/>
      <c r="CN52" s="3869"/>
      <c r="CO52" s="3870"/>
      <c r="CP52" s="3871"/>
      <c r="CQ52" s="3872"/>
      <c r="CR52" s="3873"/>
      <c r="CS52" s="3874"/>
      <c r="CT52" s="3875"/>
      <c r="CU52" s="3876"/>
      <c r="CV52" s="3877"/>
      <c r="CW52" s="3878"/>
      <c r="CX52" s="3879"/>
      <c r="CY52" s="3880"/>
      <c r="CZ52" s="3881"/>
      <c r="DA52" s="3882"/>
      <c r="DB52" s="3883"/>
      <c r="DC52" s="3884"/>
      <c r="DD52" s="3885"/>
      <c r="DE52" s="3886"/>
      <c r="DF52" s="367"/>
      <c r="DG52" s="291"/>
      <c r="DI52" s="506"/>
      <c r="DJ52" s="506" t="str">
        <f>IF(T52="","",T52)</f>
        <v>Добавить группу потребителей</v>
      </c>
      <c r="DK52" s="506"/>
      <c r="DL52" s="506"/>
    </row>
    <row customHeight="1" ht="14.25">
      <c r="A53" s="1393" t="s">
        <v>158</v>
      </c>
      <c r="B53" s="1393" t="s">
        <v>159</v>
      </c>
      <c r="C53" s="1393" t="s">
        <v>160</v>
      </c>
      <c r="D53" s="1393" t="s">
        <v>161</v>
      </c>
      <c r="E53" s="2108"/>
      <c r="F53" s="2108"/>
      <c r="G53" s="2108"/>
      <c r="H53" s="2107"/>
      <c r="I53" s="1393"/>
      <c r="J53" s="1393"/>
      <c r="K53" s="1393"/>
      <c r="L53" s="1394"/>
      <c r="M53" s="1395"/>
      <c r="N53" s="1395"/>
      <c r="O53" s="543"/>
      <c r="P53" s="356"/>
      <c r="Q53" s="376"/>
      <c r="R53" s="351"/>
      <c r="S53" s="1308"/>
      <c r="T53" s="364" t="s">
        <v>413</v>
      </c>
      <c r="U53" s="367"/>
      <c r="V53" s="367"/>
      <c r="W53" s="367"/>
      <c r="X53" s="367"/>
      <c r="Y53" s="367"/>
      <c r="Z53" s="367"/>
      <c r="AA53" s="367"/>
      <c r="AB53" s="367"/>
      <c r="AC53" s="366"/>
      <c r="AD53" s="367"/>
      <c r="AE53" s="367"/>
      <c r="AF53" s="367"/>
      <c r="AG53" s="367"/>
      <c r="AH53" s="367"/>
      <c r="AI53" s="367"/>
      <c r="AJ53" s="367"/>
      <c r="AK53" s="366"/>
      <c r="AL53" s="3887"/>
      <c r="AM53" s="3888"/>
      <c r="AN53" s="3889"/>
      <c r="AO53" s="3890"/>
      <c r="AP53" s="3891"/>
      <c r="AQ53" s="3892"/>
      <c r="AR53" s="3893"/>
      <c r="AS53" s="3894"/>
      <c r="AT53" s="3895"/>
      <c r="AU53" s="3896"/>
      <c r="AV53" s="3897"/>
      <c r="AW53" s="3898"/>
      <c r="AX53" s="3899"/>
      <c r="AY53" s="3900"/>
      <c r="AZ53" s="3901"/>
      <c r="BA53" s="3902"/>
      <c r="BB53" s="3903"/>
      <c r="BC53" s="3904"/>
      <c r="BD53" s="3905"/>
      <c r="BE53" s="3906"/>
      <c r="BF53" s="3907"/>
      <c r="BG53" s="3908"/>
      <c r="BH53" s="3909"/>
      <c r="BI53" s="3910"/>
      <c r="BJ53" s="3911"/>
      <c r="BK53" s="3912"/>
      <c r="BL53" s="3913"/>
      <c r="BM53" s="3914"/>
      <c r="BN53" s="3915"/>
      <c r="BO53" s="3916"/>
      <c r="BP53" s="3917"/>
      <c r="BQ53" s="3918"/>
      <c r="BR53" s="3919"/>
      <c r="BS53" s="3920"/>
      <c r="BT53" s="3921"/>
      <c r="BU53" s="3922"/>
      <c r="BV53" s="3923"/>
      <c r="BW53" s="3924"/>
      <c r="BX53" s="3925"/>
      <c r="BY53" s="3926"/>
      <c r="BZ53" s="3927"/>
      <c r="CA53" s="3928"/>
      <c r="CB53" s="3929"/>
      <c r="CC53" s="3930"/>
      <c r="CD53" s="3931"/>
      <c r="CE53" s="3932"/>
      <c r="CF53" s="3933"/>
      <c r="CG53" s="3934"/>
      <c r="CH53" s="3935"/>
      <c r="CI53" s="3936"/>
      <c r="CJ53" s="3937"/>
      <c r="CK53" s="3938"/>
      <c r="CL53" s="3939"/>
      <c r="CM53" s="3940"/>
      <c r="CN53" s="3941"/>
      <c r="CO53" s="3942"/>
      <c r="CP53" s="3943"/>
      <c r="CQ53" s="3944"/>
      <c r="CR53" s="3945"/>
      <c r="CS53" s="3946"/>
      <c r="CT53" s="3947"/>
      <c r="CU53" s="3948"/>
      <c r="CV53" s="3949"/>
      <c r="CW53" s="3950"/>
      <c r="CX53" s="3951"/>
      <c r="CY53" s="3952"/>
      <c r="CZ53" s="3953"/>
      <c r="DA53" s="3954"/>
      <c r="DB53" s="3955"/>
      <c r="DC53" s="3956"/>
      <c r="DD53" s="3957"/>
      <c r="DE53" s="3958"/>
      <c r="DF53" s="367"/>
      <c r="DG53" s="291"/>
      <c r="DI53" s="506"/>
      <c r="DJ53" s="506" t="str">
        <f>IF(T53="","",T53)</f>
        <v>Добавить схему подключения</v>
      </c>
      <c r="DK53" s="506"/>
      <c r="DL53" s="506"/>
    </row>
    <row s="3623" customFormat="1" customHeight="1" ht="0.75">
      <c r="A54" s="1373" t="s">
        <v>158</v>
      </c>
      <c r="B54" s="1373" t="s">
        <v>159</v>
      </c>
      <c r="C54" s="1373" t="s">
        <v>160</v>
      </c>
      <c r="D54" s="1344"/>
      <c r="E54" s="2108"/>
      <c r="F54" s="2108"/>
      <c r="G54" s="2107"/>
      <c r="H54" s="1344"/>
      <c r="I54" s="1344"/>
      <c r="J54" s="1344"/>
      <c r="K54" s="1344"/>
      <c r="L54" s="1369"/>
      <c r="M54" s="1345"/>
      <c r="N54" s="1345"/>
      <c r="P54" s="1346"/>
      <c r="Q54" s="1347"/>
      <c r="R54" s="1346"/>
      <c r="S54" s="1352"/>
      <c r="T54" s="1355" t="s">
        <v>162</v>
      </c>
      <c r="U54" s="1354"/>
      <c r="V54" s="1354"/>
      <c r="W54" s="1354"/>
      <c r="X54" s="1354"/>
      <c r="Y54" s="1354"/>
      <c r="Z54" s="1354"/>
      <c r="AA54" s="1354"/>
      <c r="AB54" s="1354"/>
      <c r="AC54" s="1354"/>
      <c r="AD54" s="1354"/>
      <c r="AE54" s="1354"/>
      <c r="AF54" s="1354"/>
      <c r="AG54" s="1354"/>
      <c r="AH54" s="1354"/>
      <c r="AI54" s="1354"/>
      <c r="AJ54" s="1354"/>
      <c r="AK54" s="1354"/>
      <c r="AL54" s="3637"/>
      <c r="AM54" s="3637"/>
      <c r="AN54" s="3637"/>
      <c r="AO54" s="3637"/>
      <c r="AP54" s="3637"/>
      <c r="AQ54" s="3637"/>
      <c r="AR54" s="3637"/>
      <c r="AS54" s="3637"/>
      <c r="AT54" s="3637"/>
      <c r="AU54" s="3637"/>
      <c r="AV54" s="3637"/>
      <c r="AW54" s="3637"/>
      <c r="AX54" s="3637"/>
      <c r="AY54" s="3637"/>
      <c r="AZ54" s="3637"/>
      <c r="BA54" s="3637"/>
      <c r="BB54" s="3637"/>
      <c r="BC54" s="3637"/>
      <c r="BD54" s="3637"/>
      <c r="BE54" s="3637"/>
      <c r="BF54" s="3637"/>
      <c r="BG54" s="3637"/>
      <c r="BH54" s="3637"/>
      <c r="BI54" s="3637"/>
      <c r="BJ54" s="3637"/>
      <c r="BK54" s="3637"/>
      <c r="BL54" s="3637"/>
      <c r="BM54" s="3637"/>
      <c r="BN54" s="3637"/>
      <c r="BO54" s="3637"/>
      <c r="BP54" s="3637"/>
      <c r="BQ54" s="3637"/>
      <c r="BR54" s="3637"/>
      <c r="BS54" s="3637"/>
      <c r="BT54" s="3637"/>
      <c r="BU54" s="3637"/>
      <c r="BV54" s="3637"/>
      <c r="BW54" s="3637"/>
      <c r="BX54" s="3637"/>
      <c r="BY54" s="3637"/>
      <c r="BZ54" s="3637"/>
      <c r="CA54" s="3637"/>
      <c r="CB54" s="3637"/>
      <c r="CC54" s="3637"/>
      <c r="CD54" s="3637"/>
      <c r="CE54" s="3637"/>
      <c r="CF54" s="3637"/>
      <c r="CG54" s="3637"/>
      <c r="CH54" s="3637"/>
      <c r="CI54" s="3637"/>
      <c r="CJ54" s="3637"/>
      <c r="CK54" s="3637"/>
      <c r="CL54" s="3637"/>
      <c r="CM54" s="3637"/>
      <c r="CN54" s="3637"/>
      <c r="CO54" s="3637"/>
      <c r="CP54" s="3637"/>
      <c r="CQ54" s="3637"/>
      <c r="CR54" s="3637"/>
      <c r="CS54" s="3637"/>
      <c r="CT54" s="3637"/>
      <c r="CU54" s="3637"/>
      <c r="CV54" s="3637"/>
      <c r="CW54" s="3637"/>
      <c r="CX54" s="3637"/>
      <c r="CY54" s="3637"/>
      <c r="CZ54" s="3637"/>
      <c r="DA54" s="3637"/>
      <c r="DB54" s="3637"/>
      <c r="DC54" s="3637"/>
      <c r="DD54" s="3637"/>
      <c r="DE54" s="3637"/>
      <c r="DF54" s="1354"/>
      <c r="DG54" s="1354"/>
      <c r="DI54" s="795"/>
      <c r="DJ54" s="795" t="str">
        <f>IF(T54="","",T54)</f>
        <v>Добавить источник для дифференциации</v>
      </c>
      <c r="DK54" s="795"/>
      <c r="DL54" s="795"/>
    </row>
    <row s="3623" customFormat="1" customHeight="1" ht="0.75">
      <c r="A55" s="1373" t="s">
        <v>158</v>
      </c>
      <c r="B55" s="1373" t="s">
        <v>159</v>
      </c>
      <c r="C55" s="1344"/>
      <c r="D55" s="1344"/>
      <c r="E55" s="2108"/>
      <c r="F55" s="2107"/>
      <c r="G55" s="1344"/>
      <c r="H55" s="1344"/>
      <c r="I55" s="1344"/>
      <c r="J55" s="1344"/>
      <c r="K55" s="1344"/>
      <c r="L55" s="1369"/>
      <c r="M55" s="1351"/>
      <c r="N55" s="1351"/>
      <c r="P55" s="1346"/>
      <c r="Q55" s="1347"/>
      <c r="R55" s="1346"/>
      <c r="S55" s="1352"/>
      <c r="T55" s="1355" t="s">
        <v>163</v>
      </c>
      <c r="U55" s="1354"/>
      <c r="V55" s="1354"/>
      <c r="W55" s="1354"/>
      <c r="X55" s="1354"/>
      <c r="Y55" s="1354"/>
      <c r="Z55" s="1354"/>
      <c r="AA55" s="1354"/>
      <c r="AB55" s="1354"/>
      <c r="AC55" s="1354"/>
      <c r="AD55" s="1354"/>
      <c r="AE55" s="1354"/>
      <c r="AF55" s="1354"/>
      <c r="AG55" s="1354"/>
      <c r="AH55" s="1354"/>
      <c r="AI55" s="1354"/>
      <c r="AJ55" s="1354"/>
      <c r="AK55" s="1354"/>
      <c r="AL55" s="3637"/>
      <c r="AM55" s="3637"/>
      <c r="AN55" s="3637"/>
      <c r="AO55" s="3637"/>
      <c r="AP55" s="3637"/>
      <c r="AQ55" s="3637"/>
      <c r="AR55" s="3637"/>
      <c r="AS55" s="3637"/>
      <c r="AT55" s="3637"/>
      <c r="AU55" s="3637"/>
      <c r="AV55" s="3637"/>
      <c r="AW55" s="3637"/>
      <c r="AX55" s="3637"/>
      <c r="AY55" s="3637"/>
      <c r="AZ55" s="3637"/>
      <c r="BA55" s="3637"/>
      <c r="BB55" s="3637"/>
      <c r="BC55" s="3637"/>
      <c r="BD55" s="3637"/>
      <c r="BE55" s="3637"/>
      <c r="BF55" s="3637"/>
      <c r="BG55" s="3637"/>
      <c r="BH55" s="3637"/>
      <c r="BI55" s="3637"/>
      <c r="BJ55" s="3637"/>
      <c r="BK55" s="3637"/>
      <c r="BL55" s="3637"/>
      <c r="BM55" s="3637"/>
      <c r="BN55" s="3637"/>
      <c r="BO55" s="3637"/>
      <c r="BP55" s="3637"/>
      <c r="BQ55" s="3637"/>
      <c r="BR55" s="3637"/>
      <c r="BS55" s="3637"/>
      <c r="BT55" s="3637"/>
      <c r="BU55" s="3637"/>
      <c r="BV55" s="3637"/>
      <c r="BW55" s="3637"/>
      <c r="BX55" s="3637"/>
      <c r="BY55" s="3637"/>
      <c r="BZ55" s="3637"/>
      <c r="CA55" s="3637"/>
      <c r="CB55" s="3637"/>
      <c r="CC55" s="3637"/>
      <c r="CD55" s="3637"/>
      <c r="CE55" s="3637"/>
      <c r="CF55" s="3637"/>
      <c r="CG55" s="3637"/>
      <c r="CH55" s="3637"/>
      <c r="CI55" s="3637"/>
      <c r="CJ55" s="3637"/>
      <c r="CK55" s="3637"/>
      <c r="CL55" s="3637"/>
      <c r="CM55" s="3637"/>
      <c r="CN55" s="3637"/>
      <c r="CO55" s="3637"/>
      <c r="CP55" s="3637"/>
      <c r="CQ55" s="3637"/>
      <c r="CR55" s="3637"/>
      <c r="CS55" s="3637"/>
      <c r="CT55" s="3637"/>
      <c r="CU55" s="3637"/>
      <c r="CV55" s="3637"/>
      <c r="CW55" s="3637"/>
      <c r="CX55" s="3637"/>
      <c r="CY55" s="3637"/>
      <c r="CZ55" s="3637"/>
      <c r="DA55" s="3637"/>
      <c r="DB55" s="3637"/>
      <c r="DC55" s="3637"/>
      <c r="DD55" s="3637"/>
      <c r="DE55" s="3637"/>
      <c r="DF55" s="1354"/>
      <c r="DG55" s="1354"/>
      <c r="DI55" s="795"/>
      <c r="DJ55" s="795" t="str">
        <f>IF(T55="","",T55)</f>
        <v>Добавить централизованную систему для дифференциации</v>
      </c>
      <c r="DK55" s="795"/>
      <c r="DL55" s="795"/>
    </row>
    <row s="2612" customFormat="1" customHeight="1" ht="0.75">
      <c r="A56" s="1373" t="s">
        <v>158</v>
      </c>
      <c r="B56" s="1373"/>
      <c r="C56" s="1373"/>
      <c r="D56" s="1373"/>
      <c r="E56" s="2107"/>
      <c r="F56" s="1373"/>
      <c r="G56" s="1373"/>
      <c r="H56" s="1373"/>
      <c r="I56" s="1373"/>
      <c r="J56" s="1373"/>
      <c r="K56" s="1373"/>
      <c r="L56" s="1376"/>
      <c r="M56" s="1351"/>
      <c r="N56" s="1351"/>
      <c r="O56" s="524"/>
      <c r="P56" s="385"/>
      <c r="Q56" s="1374"/>
      <c r="R56" s="385"/>
      <c r="S56" s="1352"/>
      <c r="T56" s="1355" t="s">
        <v>164</v>
      </c>
      <c r="U56" s="1354"/>
      <c r="V56" s="1354"/>
      <c r="W56" s="1354"/>
      <c r="X56" s="1354"/>
      <c r="Y56" s="1354"/>
      <c r="Z56" s="1354"/>
      <c r="AA56" s="1354"/>
      <c r="AB56" s="1354"/>
      <c r="AC56" s="1354"/>
      <c r="AD56" s="1354"/>
      <c r="AE56" s="1354"/>
      <c r="AF56" s="1354"/>
      <c r="AG56" s="1354"/>
      <c r="AH56" s="1354"/>
      <c r="AI56" s="1354"/>
      <c r="AJ56" s="1354"/>
      <c r="AK56" s="1354"/>
      <c r="AL56" s="3637"/>
      <c r="AM56" s="3637"/>
      <c r="AN56" s="3637"/>
      <c r="AO56" s="3637"/>
      <c r="AP56" s="3637"/>
      <c r="AQ56" s="3637"/>
      <c r="AR56" s="3637"/>
      <c r="AS56" s="3637"/>
      <c r="AT56" s="3637"/>
      <c r="AU56" s="3637"/>
      <c r="AV56" s="3637"/>
      <c r="AW56" s="3637"/>
      <c r="AX56" s="3637"/>
      <c r="AY56" s="3637"/>
      <c r="AZ56" s="3637"/>
      <c r="BA56" s="3637"/>
      <c r="BB56" s="3637"/>
      <c r="BC56" s="3637"/>
      <c r="BD56" s="3637"/>
      <c r="BE56" s="3637"/>
      <c r="BF56" s="3637"/>
      <c r="BG56" s="3637"/>
      <c r="BH56" s="3637"/>
      <c r="BI56" s="3637"/>
      <c r="BJ56" s="3637"/>
      <c r="BK56" s="3637"/>
      <c r="BL56" s="3637"/>
      <c r="BM56" s="3637"/>
      <c r="BN56" s="3637"/>
      <c r="BO56" s="3637"/>
      <c r="BP56" s="3637"/>
      <c r="BQ56" s="3637"/>
      <c r="BR56" s="3637"/>
      <c r="BS56" s="3637"/>
      <c r="BT56" s="3637"/>
      <c r="BU56" s="3637"/>
      <c r="BV56" s="3637"/>
      <c r="BW56" s="3637"/>
      <c r="BX56" s="3637"/>
      <c r="BY56" s="3637"/>
      <c r="BZ56" s="3637"/>
      <c r="CA56" s="3637"/>
      <c r="CB56" s="3637"/>
      <c r="CC56" s="3637"/>
      <c r="CD56" s="3637"/>
      <c r="CE56" s="3637"/>
      <c r="CF56" s="3637"/>
      <c r="CG56" s="3637"/>
      <c r="CH56" s="3637"/>
      <c r="CI56" s="3637"/>
      <c r="CJ56" s="3637"/>
      <c r="CK56" s="3637"/>
      <c r="CL56" s="3637"/>
      <c r="CM56" s="3637"/>
      <c r="CN56" s="3637"/>
      <c r="CO56" s="3637"/>
      <c r="CP56" s="3637"/>
      <c r="CQ56" s="3637"/>
      <c r="CR56" s="3637"/>
      <c r="CS56" s="3637"/>
      <c r="CT56" s="3637"/>
      <c r="CU56" s="3637"/>
      <c r="CV56" s="3637"/>
      <c r="CW56" s="3637"/>
      <c r="CX56" s="3637"/>
      <c r="CY56" s="3637"/>
      <c r="CZ56" s="3637"/>
      <c r="DA56" s="3637"/>
      <c r="DB56" s="3637"/>
      <c r="DC56" s="3637"/>
      <c r="DD56" s="3637"/>
      <c r="DE56" s="3637"/>
      <c r="DF56" s="1354"/>
      <c r="DG56" s="1354"/>
      <c r="DI56" s="506"/>
      <c r="DJ56" s="506" t="str">
        <f>IF(T56="","",T56)</f>
        <v>Добавить территорию для дифференциации</v>
      </c>
      <c r="DK56" s="506"/>
      <c r="DL56" s="506"/>
    </row>
    <row s="3623"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165</v>
      </c>
      <c r="U57" s="1354"/>
      <c r="V57" s="1354"/>
      <c r="W57" s="1354"/>
      <c r="X57" s="1354"/>
      <c r="Y57" s="1354"/>
      <c r="Z57" s="1354"/>
      <c r="AA57" s="1354"/>
      <c r="AB57" s="1354"/>
      <c r="AC57" s="1354"/>
      <c r="AD57" s="1354"/>
      <c r="AE57" s="1354"/>
      <c r="AF57" s="1354"/>
      <c r="AG57" s="1354"/>
      <c r="AH57" s="1354"/>
      <c r="AI57" s="1354"/>
      <c r="AJ57" s="1354"/>
      <c r="AK57" s="1354"/>
      <c r="AL57" s="3637"/>
      <c r="AM57" s="3637"/>
      <c r="AN57" s="3637"/>
      <c r="AO57" s="3637"/>
      <c r="AP57" s="3637"/>
      <c r="AQ57" s="3637"/>
      <c r="AR57" s="3637"/>
      <c r="AS57" s="3637"/>
      <c r="AT57" s="3637"/>
      <c r="AU57" s="3637"/>
      <c r="AV57" s="3637"/>
      <c r="AW57" s="3637"/>
      <c r="AX57" s="3637"/>
      <c r="AY57" s="3637"/>
      <c r="AZ57" s="3637"/>
      <c r="BA57" s="3637"/>
      <c r="BB57" s="3637"/>
      <c r="BC57" s="3637"/>
      <c r="BD57" s="3637"/>
      <c r="BE57" s="3637"/>
      <c r="BF57" s="3637"/>
      <c r="BG57" s="3637"/>
      <c r="BH57" s="3637"/>
      <c r="BI57" s="3637"/>
      <c r="BJ57" s="3637"/>
      <c r="BK57" s="3637"/>
      <c r="BL57" s="3637"/>
      <c r="BM57" s="3637"/>
      <c r="BN57" s="3637"/>
      <c r="BO57" s="3637"/>
      <c r="BP57" s="3637"/>
      <c r="BQ57" s="3637"/>
      <c r="BR57" s="3637"/>
      <c r="BS57" s="3637"/>
      <c r="BT57" s="3637"/>
      <c r="BU57" s="3637"/>
      <c r="BV57" s="3637"/>
      <c r="BW57" s="3637"/>
      <c r="BX57" s="3637"/>
      <c r="BY57" s="3637"/>
      <c r="BZ57" s="3637"/>
      <c r="CA57" s="3637"/>
      <c r="CB57" s="3637"/>
      <c r="CC57" s="3637"/>
      <c r="CD57" s="3637"/>
      <c r="CE57" s="3637"/>
      <c r="CF57" s="3637"/>
      <c r="CG57" s="3637"/>
      <c r="CH57" s="3637"/>
      <c r="CI57" s="3637"/>
      <c r="CJ57" s="3637"/>
      <c r="CK57" s="3637"/>
      <c r="CL57" s="3637"/>
      <c r="CM57" s="3637"/>
      <c r="CN57" s="3637"/>
      <c r="CO57" s="3637"/>
      <c r="CP57" s="3637"/>
      <c r="CQ57" s="3637"/>
      <c r="CR57" s="3637"/>
      <c r="CS57" s="3637"/>
      <c r="CT57" s="3637"/>
      <c r="CU57" s="3637"/>
      <c r="CV57" s="3637"/>
      <c r="CW57" s="3637"/>
      <c r="CX57" s="3637"/>
      <c r="CY57" s="3637"/>
      <c r="CZ57" s="3637"/>
      <c r="DA57" s="3637"/>
      <c r="DB57" s="3637"/>
      <c r="DC57" s="3637"/>
      <c r="DD57" s="3637"/>
      <c r="DE57" s="3637"/>
      <c r="DF57" s="1354"/>
      <c r="DG57" s="1354"/>
      <c r="DI57" s="795"/>
      <c r="DJ57" s="795" t="str">
        <f>IF(T57="","",T57)</f>
        <v>Добавить наименование тарифа</v>
      </c>
      <c r="DK57" s="795"/>
      <c r="DL57" s="795"/>
    </row>
    <row customHeight="1" ht="11.25">
      <c r="M58" s="1168"/>
      <c r="N58" s="1168"/>
      <c r="O58" s="543"/>
      <c r="P58" s="1163"/>
      <c r="Q58" s="1163"/>
      <c r="R58" s="1163"/>
      <c r="S58" s="1163"/>
      <c r="AL58" s="3340"/>
      <c r="AM58" s="3340"/>
      <c r="AN58" s="3340"/>
      <c r="AO58" s="3340"/>
      <c r="AP58" s="3340"/>
      <c r="AQ58" s="3340"/>
      <c r="AR58" s="3340"/>
      <c r="AS58" s="3340"/>
      <c r="AT58" s="3340"/>
      <c r="AU58" s="3340"/>
      <c r="AV58" s="3340"/>
      <c r="AW58" s="3340"/>
      <c r="AX58" s="3340"/>
      <c r="AY58" s="3340"/>
      <c r="AZ58" s="3340"/>
      <c r="BA58" s="3340"/>
      <c r="BB58" s="3340"/>
      <c r="BC58" s="3340"/>
      <c r="BD58" s="3340"/>
      <c r="BE58" s="3340"/>
      <c r="BF58" s="3340"/>
      <c r="BG58" s="3340"/>
      <c r="BH58" s="3340"/>
      <c r="BI58" s="3340"/>
      <c r="BJ58" s="3340"/>
      <c r="BK58" s="3340"/>
      <c r="BL58" s="3340"/>
      <c r="BM58" s="3340"/>
      <c r="BN58" s="3340"/>
      <c r="BO58" s="3340"/>
      <c r="BP58" s="3340"/>
      <c r="BQ58" s="3340"/>
      <c r="BR58" s="3340"/>
      <c r="BS58" s="3340"/>
      <c r="BT58" s="3340"/>
      <c r="BU58" s="3340"/>
      <c r="BV58" s="3340"/>
      <c r="BW58" s="3340"/>
      <c r="BX58" s="3340"/>
      <c r="BY58" s="3340"/>
      <c r="BZ58" s="3340"/>
      <c r="CA58" s="3340"/>
      <c r="CB58" s="3340"/>
      <c r="CC58" s="3340"/>
      <c r="CD58" s="3340"/>
      <c r="CE58" s="3340"/>
      <c r="CF58" s="3340"/>
      <c r="CG58" s="3340"/>
      <c r="CH58" s="3340"/>
      <c r="CI58" s="3340"/>
      <c r="CJ58" s="3340"/>
      <c r="CK58" s="3340"/>
      <c r="CL58" s="3340"/>
      <c r="CM58" s="3340"/>
      <c r="CN58" s="3340"/>
      <c r="CO58" s="3340"/>
      <c r="CP58" s="3340"/>
      <c r="CQ58" s="3340"/>
      <c r="CR58" s="3340"/>
      <c r="CS58" s="3340"/>
      <c r="CT58" s="3340"/>
      <c r="CU58" s="3340"/>
      <c r="CV58" s="3340"/>
      <c r="CW58" s="3340"/>
      <c r="CX58" s="3340"/>
      <c r="CY58" s="3340"/>
      <c r="CZ58" s="3340"/>
      <c r="DA58" s="3340"/>
      <c r="DB58" s="3340"/>
      <c r="DC58" s="3340"/>
      <c r="DD58" s="3340"/>
      <c r="DE58" s="3340"/>
      <c r="DH58" s="1163"/>
      <c r="DI58" s="1163"/>
      <c r="DJ58" s="1163"/>
      <c r="DK58" s="1163"/>
      <c r="DL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965"/>
      <c r="AM59" s="3965"/>
      <c r="AN59" s="3965"/>
      <c r="AO59" s="3965"/>
      <c r="AP59" s="3965"/>
      <c r="AQ59" s="3965"/>
      <c r="AR59" s="3965"/>
      <c r="AS59" s="3965"/>
      <c r="AT59" s="3965"/>
      <c r="AU59" s="3965"/>
      <c r="AV59" s="3965"/>
      <c r="AW59" s="3965"/>
      <c r="AX59" s="3965"/>
      <c r="AY59" s="3965"/>
      <c r="AZ59" s="3965"/>
      <c r="BA59" s="3965"/>
      <c r="BB59" s="3965"/>
      <c r="BC59" s="3965"/>
      <c r="BD59" s="3965"/>
      <c r="BE59" s="3965"/>
      <c r="BF59" s="3965"/>
      <c r="BG59" s="3965"/>
      <c r="BH59" s="3965"/>
      <c r="BI59" s="3965"/>
      <c r="BJ59" s="3965"/>
      <c r="BK59" s="3965"/>
      <c r="BL59" s="3965"/>
      <c r="BM59" s="3965"/>
      <c r="BN59" s="3965"/>
      <c r="BO59" s="3965"/>
      <c r="BP59" s="3965"/>
      <c r="BQ59" s="3965"/>
      <c r="BR59" s="3965"/>
      <c r="BS59" s="3965"/>
      <c r="BT59" s="3965"/>
      <c r="BU59" s="3965"/>
      <c r="BV59" s="3965"/>
      <c r="BW59" s="3965"/>
      <c r="BX59" s="3965"/>
      <c r="BY59" s="3965"/>
      <c r="BZ59" s="3965"/>
      <c r="CA59" s="3965"/>
      <c r="CB59" s="3965"/>
      <c r="CC59" s="3965"/>
      <c r="CD59" s="3965"/>
      <c r="CE59" s="3965"/>
      <c r="CF59" s="3965"/>
      <c r="CG59" s="3965"/>
      <c r="CH59" s="3965"/>
      <c r="CI59" s="3965"/>
      <c r="CJ59" s="3965"/>
      <c r="CK59" s="3965"/>
      <c r="CL59" s="3965"/>
      <c r="CM59" s="3965"/>
      <c r="CN59" s="3965"/>
      <c r="CO59" s="3965"/>
      <c r="CP59" s="3965"/>
      <c r="CQ59" s="3965"/>
      <c r="CR59" s="3965"/>
      <c r="CS59" s="3965"/>
      <c r="CT59" s="3965"/>
      <c r="CU59" s="3965"/>
      <c r="CV59" s="3965"/>
      <c r="CW59" s="3965"/>
      <c r="CX59" s="3965"/>
      <c r="CY59" s="3965"/>
      <c r="CZ59" s="3965"/>
      <c r="DA59" s="3965"/>
      <c r="DB59" s="3965"/>
      <c r="DC59" s="3965"/>
      <c r="DD59" s="3965"/>
      <c r="DE59" s="3965"/>
      <c r="DF59" s="2106"/>
      <c r="DG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3965"/>
      <c r="AM60" s="3965"/>
      <c r="AN60" s="3965"/>
      <c r="AO60" s="3965"/>
      <c r="AP60" s="3965"/>
      <c r="AQ60" s="3965"/>
      <c r="AR60" s="3965"/>
      <c r="AS60" s="3965"/>
      <c r="AT60" s="3965"/>
      <c r="AU60" s="3965"/>
      <c r="AV60" s="3965"/>
      <c r="AW60" s="3965"/>
      <c r="AX60" s="3965"/>
      <c r="AY60" s="3965"/>
      <c r="AZ60" s="3965"/>
      <c r="BA60" s="3965"/>
      <c r="BB60" s="3965"/>
      <c r="BC60" s="3965"/>
      <c r="BD60" s="3965"/>
      <c r="BE60" s="3965"/>
      <c r="BF60" s="3965"/>
      <c r="BG60" s="3965"/>
      <c r="BH60" s="3965"/>
      <c r="BI60" s="3965"/>
      <c r="BJ60" s="3965"/>
      <c r="BK60" s="3965"/>
      <c r="BL60" s="3965"/>
      <c r="BM60" s="3965"/>
      <c r="BN60" s="3965"/>
      <c r="BO60" s="3965"/>
      <c r="BP60" s="3965"/>
      <c r="BQ60" s="3965"/>
      <c r="BR60" s="3965"/>
      <c r="BS60" s="3965"/>
      <c r="BT60" s="3965"/>
      <c r="BU60" s="3965"/>
      <c r="BV60" s="3965"/>
      <c r="BW60" s="3965"/>
      <c r="BX60" s="3965"/>
      <c r="BY60" s="3965"/>
      <c r="BZ60" s="3965"/>
      <c r="CA60" s="3965"/>
      <c r="CB60" s="3965"/>
      <c r="CC60" s="3965"/>
      <c r="CD60" s="3965"/>
      <c r="CE60" s="3965"/>
      <c r="CF60" s="3965"/>
      <c r="CG60" s="3965"/>
      <c r="CH60" s="3965"/>
      <c r="CI60" s="3965"/>
      <c r="CJ60" s="3965"/>
      <c r="CK60" s="3965"/>
      <c r="CL60" s="3965"/>
      <c r="CM60" s="3965"/>
      <c r="CN60" s="3965"/>
      <c r="CO60" s="3965"/>
      <c r="CP60" s="3965"/>
      <c r="CQ60" s="3965"/>
      <c r="CR60" s="3965"/>
      <c r="CS60" s="3965"/>
      <c r="CT60" s="3965"/>
      <c r="CU60" s="3965"/>
      <c r="CV60" s="3965"/>
      <c r="CW60" s="3965"/>
      <c r="CX60" s="3965"/>
      <c r="CY60" s="3965"/>
      <c r="CZ60" s="3965"/>
      <c r="DA60" s="3965"/>
      <c r="DB60" s="3965"/>
      <c r="DC60" s="3965"/>
      <c r="DD60" s="3965"/>
      <c r="DE60" s="3965"/>
      <c r="DF60" s="2106"/>
      <c r="DG60" s="2106"/>
    </row>
    <row customHeight="1" ht="14.25">
      <c r="O61" s="543"/>
      <c r="AL61" s="3340"/>
      <c r="AM61" s="3340"/>
      <c r="AN61" s="3340"/>
      <c r="AO61" s="3340"/>
      <c r="AP61" s="3340"/>
      <c r="AQ61" s="3340"/>
      <c r="AR61" s="3340"/>
      <c r="AS61" s="3340"/>
      <c r="AT61" s="3340"/>
      <c r="AU61" s="3340"/>
      <c r="AV61" s="3340"/>
      <c r="AW61" s="3340"/>
      <c r="AX61" s="3340"/>
      <c r="AY61" s="3340"/>
      <c r="AZ61" s="3340"/>
      <c r="BA61" s="3340"/>
      <c r="BB61" s="3340"/>
      <c r="BC61" s="3340"/>
      <c r="BD61" s="3340"/>
      <c r="BE61" s="3340"/>
      <c r="BF61" s="3340"/>
      <c r="BG61" s="3340"/>
      <c r="BH61" s="3340"/>
      <c r="BI61" s="3340"/>
      <c r="BJ61" s="3340"/>
      <c r="BK61" s="3340"/>
      <c r="BL61" s="3340"/>
      <c r="BM61" s="3340"/>
      <c r="BN61" s="3340"/>
      <c r="BO61" s="3340"/>
      <c r="BP61" s="3340"/>
      <c r="BQ61" s="3340"/>
      <c r="BR61" s="3340"/>
      <c r="BS61" s="3340"/>
      <c r="BT61" s="3340"/>
      <c r="BU61" s="3340"/>
      <c r="BV61" s="3340"/>
      <c r="BW61" s="3340"/>
      <c r="BX61" s="3340"/>
      <c r="BY61" s="3340"/>
      <c r="BZ61" s="3340"/>
      <c r="CA61" s="3340"/>
      <c r="CB61" s="3340"/>
      <c r="CC61" s="3340"/>
      <c r="CD61" s="3340"/>
      <c r="CE61" s="3340"/>
      <c r="CF61" s="3340"/>
      <c r="CG61" s="3340"/>
      <c r="CH61" s="3340"/>
      <c r="CI61" s="3340"/>
      <c r="CJ61" s="3340"/>
      <c r="CK61" s="3340"/>
      <c r="CL61" s="3340"/>
      <c r="CM61" s="3340"/>
      <c r="CN61" s="3340"/>
      <c r="CO61" s="3340"/>
      <c r="CP61" s="3340"/>
      <c r="CQ61" s="3340"/>
      <c r="CR61" s="3340"/>
      <c r="CS61" s="3340"/>
      <c r="CT61" s="3340"/>
      <c r="CU61" s="3340"/>
      <c r="CV61" s="3340"/>
      <c r="CW61" s="3340"/>
      <c r="CX61" s="3340"/>
      <c r="CY61" s="3340"/>
      <c r="CZ61" s="3340"/>
      <c r="DA61" s="3340"/>
      <c r="DB61" s="3340"/>
      <c r="DC61" s="3340"/>
      <c r="DD61" s="3340"/>
      <c r="DE61" s="3340"/>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3965"/>
      <c r="AM62" s="3965"/>
      <c r="AN62" s="3965"/>
      <c r="AO62" s="3965"/>
      <c r="AP62" s="3965"/>
      <c r="AQ62" s="3965"/>
      <c r="AR62" s="3965"/>
      <c r="AS62" s="3965"/>
      <c r="AT62" s="3965"/>
      <c r="AU62" s="3965"/>
      <c r="AV62" s="3965"/>
      <c r="AW62" s="3965"/>
      <c r="AX62" s="3965"/>
      <c r="AY62" s="3965"/>
      <c r="AZ62" s="3965"/>
      <c r="BA62" s="3965"/>
      <c r="BB62" s="3965"/>
      <c r="BC62" s="3965"/>
      <c r="BD62" s="3965"/>
      <c r="BE62" s="3965"/>
      <c r="BF62" s="3965"/>
      <c r="BG62" s="3965"/>
      <c r="BH62" s="3965"/>
      <c r="BI62" s="3965"/>
      <c r="BJ62" s="3965"/>
      <c r="BK62" s="3965"/>
      <c r="BL62" s="3965"/>
      <c r="BM62" s="3965"/>
      <c r="BN62" s="3965"/>
      <c r="BO62" s="3965"/>
      <c r="BP62" s="3965"/>
      <c r="BQ62" s="3965"/>
      <c r="BR62" s="3965"/>
      <c r="BS62" s="3965"/>
      <c r="BT62" s="3965"/>
      <c r="BU62" s="3965"/>
      <c r="BV62" s="3965"/>
      <c r="BW62" s="3965"/>
      <c r="BX62" s="3965"/>
      <c r="BY62" s="3965"/>
      <c r="BZ62" s="3965"/>
      <c r="CA62" s="3965"/>
      <c r="CB62" s="3965"/>
      <c r="CC62" s="3965"/>
      <c r="CD62" s="3965"/>
      <c r="CE62" s="3965"/>
      <c r="CF62" s="3965"/>
      <c r="CG62" s="3965"/>
      <c r="CH62" s="3965"/>
      <c r="CI62" s="3965"/>
      <c r="CJ62" s="3965"/>
      <c r="CK62" s="3965"/>
      <c r="CL62" s="3965"/>
      <c r="CM62" s="3965"/>
      <c r="CN62" s="3965"/>
      <c r="CO62" s="3965"/>
      <c r="CP62" s="3965"/>
      <c r="CQ62" s="3965"/>
      <c r="CR62" s="3965"/>
      <c r="CS62" s="3965"/>
      <c r="CT62" s="3965"/>
      <c r="CU62" s="3965"/>
      <c r="CV62" s="3965"/>
      <c r="CW62" s="3965"/>
      <c r="CX62" s="3965"/>
      <c r="CY62" s="3965"/>
      <c r="CZ62" s="3965"/>
      <c r="DA62" s="3965"/>
      <c r="DB62" s="3965"/>
      <c r="DC62" s="3965"/>
      <c r="DD62" s="3965"/>
      <c r="DE62" s="3965"/>
      <c r="DF62" s="2106"/>
      <c r="DG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3965"/>
      <c r="AM63" s="3965"/>
      <c r="AN63" s="3965"/>
      <c r="AO63" s="3965"/>
      <c r="AP63" s="3965"/>
      <c r="AQ63" s="3965"/>
      <c r="AR63" s="3965"/>
      <c r="AS63" s="3965"/>
      <c r="AT63" s="3965"/>
      <c r="AU63" s="3965"/>
      <c r="AV63" s="3965"/>
      <c r="AW63" s="3965"/>
      <c r="AX63" s="3965"/>
      <c r="AY63" s="3965"/>
      <c r="AZ63" s="3965"/>
      <c r="BA63" s="3965"/>
      <c r="BB63" s="3965"/>
      <c r="BC63" s="3965"/>
      <c r="BD63" s="3965"/>
      <c r="BE63" s="3965"/>
      <c r="BF63" s="3965"/>
      <c r="BG63" s="3965"/>
      <c r="BH63" s="3965"/>
      <c r="BI63" s="3965"/>
      <c r="BJ63" s="3965"/>
      <c r="BK63" s="3965"/>
      <c r="BL63" s="3965"/>
      <c r="BM63" s="3965"/>
      <c r="BN63" s="3965"/>
      <c r="BO63" s="3965"/>
      <c r="BP63" s="3965"/>
      <c r="BQ63" s="3965"/>
      <c r="BR63" s="3965"/>
      <c r="BS63" s="3965"/>
      <c r="BT63" s="3965"/>
      <c r="BU63" s="3965"/>
      <c r="BV63" s="3965"/>
      <c r="BW63" s="3965"/>
      <c r="BX63" s="3965"/>
      <c r="BY63" s="3965"/>
      <c r="BZ63" s="3965"/>
      <c r="CA63" s="3965"/>
      <c r="CB63" s="3965"/>
      <c r="CC63" s="3965"/>
      <c r="CD63" s="3965"/>
      <c r="CE63" s="3965"/>
      <c r="CF63" s="3965"/>
      <c r="CG63" s="3965"/>
      <c r="CH63" s="3965"/>
      <c r="CI63" s="3965"/>
      <c r="CJ63" s="3965"/>
      <c r="CK63" s="3965"/>
      <c r="CL63" s="3965"/>
      <c r="CM63" s="3965"/>
      <c r="CN63" s="3965"/>
      <c r="CO63" s="3965"/>
      <c r="CP63" s="3965"/>
      <c r="CQ63" s="3965"/>
      <c r="CR63" s="3965"/>
      <c r="CS63" s="3965"/>
      <c r="CT63" s="3965"/>
      <c r="CU63" s="3965"/>
      <c r="CV63" s="3965"/>
      <c r="CW63" s="3965"/>
      <c r="CX63" s="3965"/>
      <c r="CY63" s="3965"/>
      <c r="CZ63" s="3965"/>
      <c r="DA63" s="3965"/>
      <c r="DB63" s="3965"/>
      <c r="DC63" s="3965"/>
      <c r="DD63" s="3965"/>
      <c r="DE63" s="3965"/>
      <c r="DF63" s="2106"/>
      <c r="DG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3965"/>
      <c r="AM64" s="3965"/>
      <c r="AN64" s="3965"/>
      <c r="AO64" s="3965"/>
      <c r="AP64" s="3965"/>
      <c r="AQ64" s="3965"/>
      <c r="AR64" s="3965"/>
      <c r="AS64" s="3965"/>
      <c r="AT64" s="3965"/>
      <c r="AU64" s="3965"/>
      <c r="AV64" s="3965"/>
      <c r="AW64" s="3965"/>
      <c r="AX64" s="3965"/>
      <c r="AY64" s="3965"/>
      <c r="AZ64" s="3965"/>
      <c r="BA64" s="3965"/>
      <c r="BB64" s="3965"/>
      <c r="BC64" s="3965"/>
      <c r="BD64" s="3965"/>
      <c r="BE64" s="3965"/>
      <c r="BF64" s="3965"/>
      <c r="BG64" s="3965"/>
      <c r="BH64" s="3965"/>
      <c r="BI64" s="3965"/>
      <c r="BJ64" s="3965"/>
      <c r="BK64" s="3965"/>
      <c r="BL64" s="3965"/>
      <c r="BM64" s="3965"/>
      <c r="BN64" s="3965"/>
      <c r="BO64" s="3965"/>
      <c r="BP64" s="3965"/>
      <c r="BQ64" s="3965"/>
      <c r="BR64" s="3965"/>
      <c r="BS64" s="3965"/>
      <c r="BT64" s="3965"/>
      <c r="BU64" s="3965"/>
      <c r="BV64" s="3965"/>
      <c r="BW64" s="3965"/>
      <c r="BX64" s="3965"/>
      <c r="BY64" s="3965"/>
      <c r="BZ64" s="3965"/>
      <c r="CA64" s="3965"/>
      <c r="CB64" s="3965"/>
      <c r="CC64" s="3965"/>
      <c r="CD64" s="3965"/>
      <c r="CE64" s="3965"/>
      <c r="CF64" s="3965"/>
      <c r="CG64" s="3965"/>
      <c r="CH64" s="3965"/>
      <c r="CI64" s="3965"/>
      <c r="CJ64" s="3965"/>
      <c r="CK64" s="3965"/>
      <c r="CL64" s="3965"/>
      <c r="CM64" s="3965"/>
      <c r="CN64" s="3965"/>
      <c r="CO64" s="3965"/>
      <c r="CP64" s="3965"/>
      <c r="CQ64" s="3965"/>
      <c r="CR64" s="3965"/>
      <c r="CS64" s="3965"/>
      <c r="CT64" s="3965"/>
      <c r="CU64" s="3965"/>
      <c r="CV64" s="3965"/>
      <c r="CW64" s="3965"/>
      <c r="CX64" s="3965"/>
      <c r="CY64" s="3965"/>
      <c r="CZ64" s="3965"/>
      <c r="DA64" s="3965"/>
      <c r="DB64" s="3965"/>
      <c r="DC64" s="3965"/>
      <c r="DD64" s="3965"/>
      <c r="DE64" s="3965"/>
      <c r="DF64" s="2106"/>
      <c r="DG64" s="2106"/>
    </row>
  </sheetData>
  <sheetProtection formatColumns="0" formatRows="0" autoFilter="0" sort="0" insertRows="0" insertColumns="1" deleteRows="0" deleteColumns="0"/>
  <mergeCells count="319">
    <mergeCell ref="V43:AC43"/>
    <mergeCell ref="V44:AC44"/>
    <mergeCell ref="V45:AC45"/>
    <mergeCell ref="V46:AC46"/>
    <mergeCell ref="V47:AC47"/>
    <mergeCell ref="V48:AC48"/>
    <mergeCell ref="AD43:DF43"/>
    <mergeCell ref="AD44:DF44"/>
    <mergeCell ref="AD45:DF45"/>
    <mergeCell ref="AD46:DF46"/>
    <mergeCell ref="AD47:DF47"/>
    <mergeCell ref="AD48:DF48"/>
    <mergeCell ref="S26:AJ26"/>
    <mergeCell ref="S27:AJ27"/>
    <mergeCell ref="S29:T29"/>
    <mergeCell ref="S30:T30"/>
    <mergeCell ref="S31:T31"/>
    <mergeCell ref="S32:T32"/>
    <mergeCell ref="AD31:AJ31"/>
    <mergeCell ref="AD32:AJ32"/>
    <mergeCell ref="AD37:AK37"/>
    <mergeCell ref="AC49:AC50"/>
    <mergeCell ref="DG49:DG51"/>
    <mergeCell ref="DG8:DG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DF38"/>
    <mergeCell ref="DG38:DG41"/>
    <mergeCell ref="S39:S41"/>
    <mergeCell ref="T39:T41"/>
    <mergeCell ref="V39:AB39"/>
    <mergeCell ref="AC39:AC41"/>
    <mergeCell ref="DF39:DF41"/>
    <mergeCell ref="AI42:AJ42"/>
    <mergeCell ref="AD39:AJ39"/>
    <mergeCell ref="AK39:AK41"/>
    <mergeCell ref="AD40:AD41"/>
    <mergeCell ref="AE40:AE41"/>
    <mergeCell ref="AF40:AG40"/>
    <mergeCell ref="AH40:AJ40"/>
    <mergeCell ref="AI41:AJ41"/>
    <mergeCell ref="T62:DG62"/>
    <mergeCell ref="T63:DG63"/>
    <mergeCell ref="T64:DG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DG59"/>
    <mergeCell ref="W40:W41"/>
    <mergeCell ref="T60:DG60"/>
    <mergeCell ref="Z49:Z50"/>
    <mergeCell ref="AA49:AA50"/>
    <mergeCell ref="AB49:AB50"/>
    <mergeCell ref="V7:AC7"/>
    <mergeCell ref="AD7:DF7"/>
    <mergeCell ref="S34:T34"/>
    <mergeCell ref="V34:AB34"/>
    <mergeCell ref="AD34:AJ34"/>
    <mergeCell ref="S35:T35"/>
    <mergeCell ref="V35:AB35"/>
    <mergeCell ref="AD35:AJ35"/>
    <mergeCell ref="V2:AC2"/>
    <mergeCell ref="AD2:DF2"/>
    <mergeCell ref="V3:AC3"/>
    <mergeCell ref="AD3:DF3"/>
    <mergeCell ref="V4:AC4"/>
    <mergeCell ref="AD4:DF4"/>
    <mergeCell ref="V5:AC5"/>
    <mergeCell ref="AD5:DF5"/>
    <mergeCell ref="V6:AC6"/>
    <mergeCell ref="AD6:DF6"/>
    <mergeCell ref="AI17:AI18"/>
    <mergeCell ref="AJ17:AJ18"/>
    <mergeCell ref="AK17:AK18"/>
    <mergeCell ref="AK8:AK9"/>
    <mergeCell ref="AD29:AJ29"/>
    <mergeCell ref="AD30:AJ3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CS9 CS50 DA9 DA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CBD4C-865C-3947-0EB7-05F7126B6C6D}" mc:Ignorable="x14ac xr xr2 xr3">
  <sheetPr>
    <tabColor theme="6" tint="0.4"/>
  </sheetPr>
  <dimension ref="A1:DL68"/>
  <sheetViews>
    <sheetView topLeftCell="A1" showGridLines="0" zoomScale="90" workbookViewId="0">
      <selection activeCell="CX50" sqref="CX50"/>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675" width="3.7109375" customWidth="1"/>
    <col min="17" max="18" style="3968" width="3.7109375" customWidth="1"/>
    <col min="19" max="19" style="3969" width="12.7109375" customWidth="1"/>
    <col min="20" max="20" style="3061" width="32.00390625" customWidth="1"/>
    <col min="21" max="21" style="3061" width="0.140625" customWidth="1"/>
    <col min="22" max="22" style="3061" width="24.7109375" hidden="1" customWidth="1"/>
    <col min="23" max="23" style="3061" width="0.140625" hidden="1" customWidth="1"/>
    <col min="24" max="25" style="3061" width="24.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0" style="3061" width="24.7109375" customWidth="1"/>
    <col min="31" max="32" style="3061" width="0" customWidth="1"/>
    <col min="33" max="33" style="3061" width="0.3125" customWidth="1"/>
    <col min="34" max="34" style="3061" width="10.140625" customWidth="1"/>
    <col min="35" max="35" style="3061" width="2.28125" customWidth="1"/>
    <col min="36" max="36" style="3061" width="9.00390625" customWidth="1"/>
    <col min="37" max="37" style="3061" width="9.68359375" customWidth="1"/>
    <col min="38" max="38" width="18.8515625" customWidth="1"/>
    <col min="39" max="41" width="0" customWidth="1"/>
    <col min="42" max="42" width="10.140625" customWidth="1"/>
    <col min="43" max="43" width="2.28125" customWidth="1"/>
    <col min="44" max="44" width="9.00390625" customWidth="1"/>
    <col min="47" max="49" width="0" customWidth="1"/>
    <col min="50" max="50" width="10.140625" customWidth="1"/>
    <col min="51" max="51" width="2.28125" customWidth="1"/>
    <col min="52" max="52" width="9.00390625" customWidth="1"/>
    <col min="55" max="57" width="0" customWidth="1"/>
    <col min="59" max="59" width="2.28125" customWidth="1"/>
    <col min="60" max="60" width="9.00390625" customWidth="1"/>
    <col min="63" max="65" width="0" customWidth="1"/>
    <col min="71" max="73" width="0" customWidth="1"/>
    <col min="79" max="81" width="0" customWidth="1"/>
    <col min="87" max="89" width="0" customWidth="1"/>
    <col min="95" max="97" width="0" customWidth="1"/>
    <col min="103" max="105" width="0" customWidth="1"/>
    <col min="109" max="109" width="10.57421875" hidden="1"/>
    <col min="110" max="110" style="3061" width="4.7109375" customWidth="1"/>
    <col min="111" max="111" style="3061" width="115.7109375" customWidth="1"/>
    <col min="112" max="113" style="2612" width="10.57421875"/>
    <col min="114" max="114" style="2612" width="11.140625" customWidth="1"/>
    <col min="115" max="116" style="2612" width="10.57421875"/>
  </cols>
  <sheetData>
    <row customHeight="1" ht="14.25" hidden="1">
      <c r="Y1" s="323"/>
      <c r="Z1" s="323"/>
      <c r="AG1" s="323"/>
      <c r="AH1" s="323"/>
      <c r="AL1" s="3340"/>
      <c r="AM1" s="3340"/>
      <c r="AN1" s="3340"/>
      <c r="AO1" s="3340"/>
      <c r="AP1" s="3340"/>
      <c r="AQ1" s="3340"/>
      <c r="AR1" s="3340"/>
      <c r="AS1" s="3340"/>
      <c r="AT1" s="3340"/>
      <c r="AU1" s="3340"/>
      <c r="AV1" s="3340"/>
      <c r="AW1" s="3340"/>
      <c r="AX1" s="3340"/>
      <c r="AY1" s="3340"/>
      <c r="AZ1" s="3340"/>
      <c r="BA1" s="3340"/>
      <c r="BB1" s="3340"/>
      <c r="BC1" s="3340"/>
      <c r="BD1" s="3340"/>
      <c r="BE1" s="3340"/>
      <c r="BF1" s="3340"/>
      <c r="BG1" s="3340"/>
      <c r="BH1" s="3340"/>
      <c r="BI1" s="3340"/>
      <c r="BJ1" s="3340"/>
      <c r="BK1" s="3340"/>
      <c r="BL1" s="3340"/>
      <c r="BM1" s="3340"/>
      <c r="BN1" s="3340"/>
      <c r="BO1" s="3340"/>
      <c r="BP1" s="3340"/>
      <c r="BQ1" s="3340"/>
      <c r="BR1" s="3340"/>
      <c r="BS1" s="3340"/>
      <c r="BT1" s="3340"/>
      <c r="BU1" s="3340"/>
      <c r="BV1" s="3340"/>
      <c r="BW1" s="3340"/>
      <c r="BX1" s="3340"/>
      <c r="BY1" s="3340"/>
      <c r="BZ1" s="3340"/>
      <c r="CA1" s="3340"/>
      <c r="CB1" s="3340"/>
      <c r="CC1" s="3340"/>
      <c r="CD1" s="3340"/>
      <c r="CE1" s="3340"/>
      <c r="CF1" s="3340"/>
      <c r="CG1" s="3340"/>
      <c r="CH1" s="3340"/>
      <c r="CI1" s="3340"/>
      <c r="CJ1" s="3340"/>
      <c r="CK1" s="3340"/>
      <c r="CL1" s="3340"/>
      <c r="CM1" s="3340"/>
      <c r="CN1" s="3340"/>
      <c r="CO1" s="3340"/>
      <c r="CP1" s="3340"/>
      <c r="CQ1" s="3340"/>
      <c r="CR1" s="3340"/>
      <c r="CS1" s="3340"/>
      <c r="CT1" s="3340"/>
      <c r="CU1" s="3340"/>
      <c r="CV1" s="3340"/>
      <c r="CW1" s="3340"/>
      <c r="CX1" s="3340"/>
      <c r="CY1" s="3340"/>
      <c r="CZ1" s="3340"/>
      <c r="DA1" s="3340"/>
      <c r="DB1" s="3340"/>
      <c r="DC1" s="3340"/>
      <c r="DD1" s="3340"/>
      <c r="DE1" s="3340"/>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54"/>
      <c r="AM2" s="3355"/>
      <c r="AN2" s="3355"/>
      <c r="AO2" s="3355"/>
      <c r="AP2" s="3355"/>
      <c r="AQ2" s="3355"/>
      <c r="AR2" s="3355"/>
      <c r="AS2" s="3356"/>
      <c r="AT2" s="3354"/>
      <c r="AU2" s="3355"/>
      <c r="AV2" s="3355"/>
      <c r="AW2" s="3355"/>
      <c r="AX2" s="3355"/>
      <c r="AY2" s="3355"/>
      <c r="AZ2" s="3355"/>
      <c r="BA2" s="3356"/>
      <c r="BB2" s="3354"/>
      <c r="BC2" s="3355"/>
      <c r="BD2" s="3355"/>
      <c r="BE2" s="3355"/>
      <c r="BF2" s="3355"/>
      <c r="BG2" s="3355"/>
      <c r="BH2" s="3355"/>
      <c r="BI2" s="3356"/>
      <c r="BJ2" s="3354"/>
      <c r="BK2" s="3355"/>
      <c r="BL2" s="3355"/>
      <c r="BM2" s="3355"/>
      <c r="BN2" s="3355"/>
      <c r="BO2" s="3355"/>
      <c r="BP2" s="3355"/>
      <c r="BQ2" s="3356"/>
      <c r="BR2" s="3354"/>
      <c r="BS2" s="3355"/>
      <c r="BT2" s="3355"/>
      <c r="BU2" s="3355"/>
      <c r="BV2" s="3355"/>
      <c r="BW2" s="3355"/>
      <c r="BX2" s="3355"/>
      <c r="BY2" s="3356"/>
      <c r="BZ2" s="3354"/>
      <c r="CA2" s="3355"/>
      <c r="CB2" s="3355"/>
      <c r="CC2" s="3355"/>
      <c r="CD2" s="3355"/>
      <c r="CE2" s="3355"/>
      <c r="CF2" s="3355"/>
      <c r="CG2" s="3356"/>
      <c r="CH2" s="3354"/>
      <c r="CI2" s="3355"/>
      <c r="CJ2" s="3355"/>
      <c r="CK2" s="3355"/>
      <c r="CL2" s="3355"/>
      <c r="CM2" s="3355"/>
      <c r="CN2" s="3355"/>
      <c r="CO2" s="3356"/>
      <c r="CP2" s="3354"/>
      <c r="CQ2" s="3355"/>
      <c r="CR2" s="3355"/>
      <c r="CS2" s="3355"/>
      <c r="CT2" s="3355"/>
      <c r="CU2" s="3355"/>
      <c r="CV2" s="3355"/>
      <c r="CW2" s="3356"/>
      <c r="CX2" s="3354"/>
      <c r="CY2" s="3355"/>
      <c r="CZ2" s="3355"/>
      <c r="DA2" s="3355"/>
      <c r="DB2" s="3355"/>
      <c r="DC2" s="3355"/>
      <c r="DD2" s="3355"/>
      <c r="DE2" s="3356"/>
      <c r="DF2" s="2103"/>
      <c r="DG2" s="1286" t="s">
        <v>396</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54"/>
      <c r="AM3" s="3355"/>
      <c r="AN3" s="3355"/>
      <c r="AO3" s="3355"/>
      <c r="AP3" s="3355"/>
      <c r="AQ3" s="3355"/>
      <c r="AR3" s="3355"/>
      <c r="AS3" s="3356"/>
      <c r="AT3" s="3354"/>
      <c r="AU3" s="3355"/>
      <c r="AV3" s="3355"/>
      <c r="AW3" s="3355"/>
      <c r="AX3" s="3355"/>
      <c r="AY3" s="3355"/>
      <c r="AZ3" s="3355"/>
      <c r="BA3" s="3356"/>
      <c r="BB3" s="3354"/>
      <c r="BC3" s="3355"/>
      <c r="BD3" s="3355"/>
      <c r="BE3" s="3355"/>
      <c r="BF3" s="3355"/>
      <c r="BG3" s="3355"/>
      <c r="BH3" s="3355"/>
      <c r="BI3" s="3356"/>
      <c r="BJ3" s="3354"/>
      <c r="BK3" s="3355"/>
      <c r="BL3" s="3355"/>
      <c r="BM3" s="3355"/>
      <c r="BN3" s="3355"/>
      <c r="BO3" s="3355"/>
      <c r="BP3" s="3355"/>
      <c r="BQ3" s="3356"/>
      <c r="BR3" s="3354"/>
      <c r="BS3" s="3355"/>
      <c r="BT3" s="3355"/>
      <c r="BU3" s="3355"/>
      <c r="BV3" s="3355"/>
      <c r="BW3" s="3355"/>
      <c r="BX3" s="3355"/>
      <c r="BY3" s="3356"/>
      <c r="BZ3" s="3354"/>
      <c r="CA3" s="3355"/>
      <c r="CB3" s="3355"/>
      <c r="CC3" s="3355"/>
      <c r="CD3" s="3355"/>
      <c r="CE3" s="3355"/>
      <c r="CF3" s="3355"/>
      <c r="CG3" s="3356"/>
      <c r="CH3" s="3354"/>
      <c r="CI3" s="3355"/>
      <c r="CJ3" s="3355"/>
      <c r="CK3" s="3355"/>
      <c r="CL3" s="3355"/>
      <c r="CM3" s="3355"/>
      <c r="CN3" s="3355"/>
      <c r="CO3" s="3356"/>
      <c r="CP3" s="3354"/>
      <c r="CQ3" s="3355"/>
      <c r="CR3" s="3355"/>
      <c r="CS3" s="3355"/>
      <c r="CT3" s="3355"/>
      <c r="CU3" s="3355"/>
      <c r="CV3" s="3355"/>
      <c r="CW3" s="3356"/>
      <c r="CX3" s="3354"/>
      <c r="CY3" s="3355"/>
      <c r="CZ3" s="3355"/>
      <c r="DA3" s="3355"/>
      <c r="DB3" s="3355"/>
      <c r="DC3" s="3355"/>
      <c r="DD3" s="3355"/>
      <c r="DE3" s="3356"/>
      <c r="DF3" s="2103"/>
      <c r="DG3" s="1286" t="s">
        <v>398</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54"/>
      <c r="AM4" s="3355"/>
      <c r="AN4" s="3355"/>
      <c r="AO4" s="3355"/>
      <c r="AP4" s="3355"/>
      <c r="AQ4" s="3355"/>
      <c r="AR4" s="3355"/>
      <c r="AS4" s="3356"/>
      <c r="AT4" s="3354"/>
      <c r="AU4" s="3355"/>
      <c r="AV4" s="3355"/>
      <c r="AW4" s="3355"/>
      <c r="AX4" s="3355"/>
      <c r="AY4" s="3355"/>
      <c r="AZ4" s="3355"/>
      <c r="BA4" s="3356"/>
      <c r="BB4" s="3354"/>
      <c r="BC4" s="3355"/>
      <c r="BD4" s="3355"/>
      <c r="BE4" s="3355"/>
      <c r="BF4" s="3355"/>
      <c r="BG4" s="3355"/>
      <c r="BH4" s="3355"/>
      <c r="BI4" s="3356"/>
      <c r="BJ4" s="3354"/>
      <c r="BK4" s="3355"/>
      <c r="BL4" s="3355"/>
      <c r="BM4" s="3355"/>
      <c r="BN4" s="3355"/>
      <c r="BO4" s="3355"/>
      <c r="BP4" s="3355"/>
      <c r="BQ4" s="3356"/>
      <c r="BR4" s="3354"/>
      <c r="BS4" s="3355"/>
      <c r="BT4" s="3355"/>
      <c r="BU4" s="3355"/>
      <c r="BV4" s="3355"/>
      <c r="BW4" s="3355"/>
      <c r="BX4" s="3355"/>
      <c r="BY4" s="3356"/>
      <c r="BZ4" s="3354"/>
      <c r="CA4" s="3355"/>
      <c r="CB4" s="3355"/>
      <c r="CC4" s="3355"/>
      <c r="CD4" s="3355"/>
      <c r="CE4" s="3355"/>
      <c r="CF4" s="3355"/>
      <c r="CG4" s="3356"/>
      <c r="CH4" s="3354"/>
      <c r="CI4" s="3355"/>
      <c r="CJ4" s="3355"/>
      <c r="CK4" s="3355"/>
      <c r="CL4" s="3355"/>
      <c r="CM4" s="3355"/>
      <c r="CN4" s="3355"/>
      <c r="CO4" s="3356"/>
      <c r="CP4" s="3354"/>
      <c r="CQ4" s="3355"/>
      <c r="CR4" s="3355"/>
      <c r="CS4" s="3355"/>
      <c r="CT4" s="3355"/>
      <c r="CU4" s="3355"/>
      <c r="CV4" s="3355"/>
      <c r="CW4" s="3356"/>
      <c r="CX4" s="3354"/>
      <c r="CY4" s="3355"/>
      <c r="CZ4" s="3355"/>
      <c r="DA4" s="3355"/>
      <c r="DB4" s="3355"/>
      <c r="DC4" s="3355"/>
      <c r="DD4" s="3355"/>
      <c r="DE4" s="3356"/>
      <c r="DF4" s="2103"/>
      <c r="DG4" s="1286" t="s">
        <v>400</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54"/>
      <c r="AM5" s="3355"/>
      <c r="AN5" s="3355"/>
      <c r="AO5" s="3355"/>
      <c r="AP5" s="3355"/>
      <c r="AQ5" s="3355"/>
      <c r="AR5" s="3355"/>
      <c r="AS5" s="3356"/>
      <c r="AT5" s="3354"/>
      <c r="AU5" s="3355"/>
      <c r="AV5" s="3355"/>
      <c r="AW5" s="3355"/>
      <c r="AX5" s="3355"/>
      <c r="AY5" s="3355"/>
      <c r="AZ5" s="3355"/>
      <c r="BA5" s="3356"/>
      <c r="BB5" s="3354"/>
      <c r="BC5" s="3355"/>
      <c r="BD5" s="3355"/>
      <c r="BE5" s="3355"/>
      <c r="BF5" s="3355"/>
      <c r="BG5" s="3355"/>
      <c r="BH5" s="3355"/>
      <c r="BI5" s="3356"/>
      <c r="BJ5" s="3354"/>
      <c r="BK5" s="3355"/>
      <c r="BL5" s="3355"/>
      <c r="BM5" s="3355"/>
      <c r="BN5" s="3355"/>
      <c r="BO5" s="3355"/>
      <c r="BP5" s="3355"/>
      <c r="BQ5" s="3356"/>
      <c r="BR5" s="3354"/>
      <c r="BS5" s="3355"/>
      <c r="BT5" s="3355"/>
      <c r="BU5" s="3355"/>
      <c r="BV5" s="3355"/>
      <c r="BW5" s="3355"/>
      <c r="BX5" s="3355"/>
      <c r="BY5" s="3356"/>
      <c r="BZ5" s="3354"/>
      <c r="CA5" s="3355"/>
      <c r="CB5" s="3355"/>
      <c r="CC5" s="3355"/>
      <c r="CD5" s="3355"/>
      <c r="CE5" s="3355"/>
      <c r="CF5" s="3355"/>
      <c r="CG5" s="3356"/>
      <c r="CH5" s="3354"/>
      <c r="CI5" s="3355"/>
      <c r="CJ5" s="3355"/>
      <c r="CK5" s="3355"/>
      <c r="CL5" s="3355"/>
      <c r="CM5" s="3355"/>
      <c r="CN5" s="3355"/>
      <c r="CO5" s="3356"/>
      <c r="CP5" s="3354"/>
      <c r="CQ5" s="3355"/>
      <c r="CR5" s="3355"/>
      <c r="CS5" s="3355"/>
      <c r="CT5" s="3355"/>
      <c r="CU5" s="3355"/>
      <c r="CV5" s="3355"/>
      <c r="CW5" s="3356"/>
      <c r="CX5" s="3354"/>
      <c r="CY5" s="3355"/>
      <c r="CZ5" s="3355"/>
      <c r="DA5" s="3355"/>
      <c r="DB5" s="3355"/>
      <c r="DC5" s="3355"/>
      <c r="DD5" s="3355"/>
      <c r="DE5" s="3356"/>
      <c r="DF5" s="2103"/>
      <c r="DG5" s="1286" t="s">
        <v>402</v>
      </c>
      <c r="DI5" s="506"/>
      <c r="DJ5" s="506" t="str">
        <f>IF(T5="","",T5)</f>
        <v>Источник тепловой энергии  </v>
      </c>
      <c r="DK5" s="506"/>
      <c r="DL5" s="506"/>
    </row>
    <row customHeight="1" ht="47.25" hidden="1">
      <c r="A6" s="1393"/>
      <c r="B6" s="1393"/>
      <c r="C6" s="1393"/>
      <c r="D6" s="1393"/>
      <c r="E6" s="2108"/>
      <c r="F6" s="2108"/>
      <c r="G6" s="2108"/>
      <c r="H6" s="2108"/>
      <c r="I6" s="2109">
        <f>S5&amp;".1"</f>
      </c>
      <c r="J6" s="1393"/>
      <c r="K6" s="1393"/>
      <c r="L6" s="1394" t="s">
        <v>403</v>
      </c>
      <c r="M6" s="543"/>
      <c r="P6" s="2111">
        <v>1</v>
      </c>
      <c r="Q6" s="1361"/>
      <c r="R6" s="352"/>
      <c r="S6" s="1366">
        <f>$I6</f>
      </c>
      <c r="T6" s="273" t="s">
        <v>404</v>
      </c>
      <c r="U6" s="288"/>
      <c r="V6" s="2095"/>
      <c r="W6" s="2096"/>
      <c r="X6" s="2096"/>
      <c r="Y6" s="2096"/>
      <c r="Z6" s="2096"/>
      <c r="AA6" s="2096"/>
      <c r="AB6" s="2096"/>
      <c r="AC6" s="2097"/>
      <c r="AD6" s="2095"/>
      <c r="AE6" s="2096"/>
      <c r="AF6" s="2096"/>
      <c r="AG6" s="2096"/>
      <c r="AH6" s="2096"/>
      <c r="AI6" s="2096"/>
      <c r="AJ6" s="2096"/>
      <c r="AK6" s="2096"/>
      <c r="AL6" s="3375"/>
      <c r="AM6" s="3376"/>
      <c r="AN6" s="3376"/>
      <c r="AO6" s="3376"/>
      <c r="AP6" s="3376"/>
      <c r="AQ6" s="3376"/>
      <c r="AR6" s="3376"/>
      <c r="AS6" s="3377"/>
      <c r="AT6" s="3375"/>
      <c r="AU6" s="3376"/>
      <c r="AV6" s="3376"/>
      <c r="AW6" s="3376"/>
      <c r="AX6" s="3376"/>
      <c r="AY6" s="3376"/>
      <c r="AZ6" s="3376"/>
      <c r="BA6" s="3377"/>
      <c r="BB6" s="3375"/>
      <c r="BC6" s="3376"/>
      <c r="BD6" s="3376"/>
      <c r="BE6" s="3376"/>
      <c r="BF6" s="3376"/>
      <c r="BG6" s="3376"/>
      <c r="BH6" s="3376"/>
      <c r="BI6" s="3377"/>
      <c r="BJ6" s="3375"/>
      <c r="BK6" s="3376"/>
      <c r="BL6" s="3376"/>
      <c r="BM6" s="3376"/>
      <c r="BN6" s="3376"/>
      <c r="BO6" s="3376"/>
      <c r="BP6" s="3376"/>
      <c r="BQ6" s="3377"/>
      <c r="BR6" s="3375"/>
      <c r="BS6" s="3376"/>
      <c r="BT6" s="3376"/>
      <c r="BU6" s="3376"/>
      <c r="BV6" s="3376"/>
      <c r="BW6" s="3376"/>
      <c r="BX6" s="3376"/>
      <c r="BY6" s="3377"/>
      <c r="BZ6" s="3375"/>
      <c r="CA6" s="3376"/>
      <c r="CB6" s="3376"/>
      <c r="CC6" s="3376"/>
      <c r="CD6" s="3376"/>
      <c r="CE6" s="3376"/>
      <c r="CF6" s="3376"/>
      <c r="CG6" s="3377"/>
      <c r="CH6" s="3375"/>
      <c r="CI6" s="3376"/>
      <c r="CJ6" s="3376"/>
      <c r="CK6" s="3376"/>
      <c r="CL6" s="3376"/>
      <c r="CM6" s="3376"/>
      <c r="CN6" s="3376"/>
      <c r="CO6" s="3377"/>
      <c r="CP6" s="3375"/>
      <c r="CQ6" s="3376"/>
      <c r="CR6" s="3376"/>
      <c r="CS6" s="3376"/>
      <c r="CT6" s="3376"/>
      <c r="CU6" s="3376"/>
      <c r="CV6" s="3376"/>
      <c r="CW6" s="3377"/>
      <c r="CX6" s="3375"/>
      <c r="CY6" s="3376"/>
      <c r="CZ6" s="3376"/>
      <c r="DA6" s="3376"/>
      <c r="DB6" s="3376"/>
      <c r="DC6" s="3376"/>
      <c r="DD6" s="3376"/>
      <c r="DE6" s="3377"/>
      <c r="DF6" s="2097"/>
      <c r="DG6" s="1286" t="s">
        <v>405</v>
      </c>
      <c r="DI6" s="506"/>
      <c r="DJ6" s="506" t="str">
        <f>IF(T6="","",T6)</f>
        <v>Схема подключения теплопотребляющей установки к коллектору источника тепловой энергии</v>
      </c>
      <c r="DK6" s="506"/>
      <c r="DL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3375"/>
      <c r="AM7" s="3376"/>
      <c r="AN7" s="3376"/>
      <c r="AO7" s="3376"/>
      <c r="AP7" s="3376"/>
      <c r="AQ7" s="3376"/>
      <c r="AR7" s="3376"/>
      <c r="AS7" s="3377"/>
      <c r="AT7" s="3375"/>
      <c r="AU7" s="3376"/>
      <c r="AV7" s="3376"/>
      <c r="AW7" s="3376"/>
      <c r="AX7" s="3376"/>
      <c r="AY7" s="3376"/>
      <c r="AZ7" s="3376"/>
      <c r="BA7" s="3377"/>
      <c r="BB7" s="3375"/>
      <c r="BC7" s="3376"/>
      <c r="BD7" s="3376"/>
      <c r="BE7" s="3376"/>
      <c r="BF7" s="3376"/>
      <c r="BG7" s="3376"/>
      <c r="BH7" s="3376"/>
      <c r="BI7" s="3377"/>
      <c r="BJ7" s="3375"/>
      <c r="BK7" s="3376"/>
      <c r="BL7" s="3376"/>
      <c r="BM7" s="3376"/>
      <c r="BN7" s="3376"/>
      <c r="BO7" s="3376"/>
      <c r="BP7" s="3376"/>
      <c r="BQ7" s="3377"/>
      <c r="BR7" s="3375"/>
      <c r="BS7" s="3376"/>
      <c r="BT7" s="3376"/>
      <c r="BU7" s="3376"/>
      <c r="BV7" s="3376"/>
      <c r="BW7" s="3376"/>
      <c r="BX7" s="3376"/>
      <c r="BY7" s="3377"/>
      <c r="BZ7" s="3375"/>
      <c r="CA7" s="3376"/>
      <c r="CB7" s="3376"/>
      <c r="CC7" s="3376"/>
      <c r="CD7" s="3376"/>
      <c r="CE7" s="3376"/>
      <c r="CF7" s="3376"/>
      <c r="CG7" s="3377"/>
      <c r="CH7" s="3375"/>
      <c r="CI7" s="3376"/>
      <c r="CJ7" s="3376"/>
      <c r="CK7" s="3376"/>
      <c r="CL7" s="3376"/>
      <c r="CM7" s="3376"/>
      <c r="CN7" s="3376"/>
      <c r="CO7" s="3377"/>
      <c r="CP7" s="3375"/>
      <c r="CQ7" s="3376"/>
      <c r="CR7" s="3376"/>
      <c r="CS7" s="3376"/>
      <c r="CT7" s="3376"/>
      <c r="CU7" s="3376"/>
      <c r="CV7" s="3376"/>
      <c r="CW7" s="3377"/>
      <c r="CX7" s="3375"/>
      <c r="CY7" s="3376"/>
      <c r="CZ7" s="3376"/>
      <c r="DA7" s="3376"/>
      <c r="DB7" s="3376"/>
      <c r="DC7" s="3376"/>
      <c r="DD7" s="3376"/>
      <c r="DE7" s="3377"/>
      <c r="DF7" s="2097"/>
      <c r="DG7" s="1286" t="s">
        <v>408</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387"/>
      <c r="AM8" s="3388"/>
      <c r="AN8" s="3387"/>
      <c r="AO8" s="3389"/>
      <c r="AP8" s="3390"/>
      <c r="AQ8" s="2829" t="s">
        <v>61</v>
      </c>
      <c r="AR8" s="3390"/>
      <c r="AS8" s="2829" t="s">
        <v>61</v>
      </c>
      <c r="AT8" s="3387"/>
      <c r="AU8" s="3388"/>
      <c r="AV8" s="3387"/>
      <c r="AW8" s="3389"/>
      <c r="AX8" s="3390"/>
      <c r="AY8" s="2829" t="s">
        <v>61</v>
      </c>
      <c r="AZ8" s="3390"/>
      <c r="BA8" s="2829" t="s">
        <v>61</v>
      </c>
      <c r="BB8" s="3387"/>
      <c r="BC8" s="3388"/>
      <c r="BD8" s="3387"/>
      <c r="BE8" s="3389"/>
      <c r="BF8" s="3390"/>
      <c r="BG8" s="2829" t="s">
        <v>61</v>
      </c>
      <c r="BH8" s="3390"/>
      <c r="BI8" s="2829" t="s">
        <v>61</v>
      </c>
      <c r="BJ8" s="3387"/>
      <c r="BK8" s="3388"/>
      <c r="BL8" s="3387"/>
      <c r="BM8" s="3389"/>
      <c r="BN8" s="3390"/>
      <c r="BO8" s="2829" t="s">
        <v>61</v>
      </c>
      <c r="BP8" s="3390"/>
      <c r="BQ8" s="2829" t="s">
        <v>61</v>
      </c>
      <c r="BR8" s="3387"/>
      <c r="BS8" s="3388"/>
      <c r="BT8" s="3387"/>
      <c r="BU8" s="3389"/>
      <c r="BV8" s="3390"/>
      <c r="BW8" s="2829" t="s">
        <v>61</v>
      </c>
      <c r="BX8" s="3390"/>
      <c r="BY8" s="2829" t="s">
        <v>61</v>
      </c>
      <c r="BZ8" s="3387"/>
      <c r="CA8" s="3388"/>
      <c r="CB8" s="3387"/>
      <c r="CC8" s="3389"/>
      <c r="CD8" s="3390"/>
      <c r="CE8" s="2829" t="s">
        <v>61</v>
      </c>
      <c r="CF8" s="3390"/>
      <c r="CG8" s="2829" t="s">
        <v>61</v>
      </c>
      <c r="CH8" s="3387"/>
      <c r="CI8" s="3388"/>
      <c r="CJ8" s="3387"/>
      <c r="CK8" s="3389"/>
      <c r="CL8" s="3390"/>
      <c r="CM8" s="2829" t="s">
        <v>61</v>
      </c>
      <c r="CN8" s="3390"/>
      <c r="CO8" s="2829" t="s">
        <v>61</v>
      </c>
      <c r="CP8" s="3387"/>
      <c r="CQ8" s="3388"/>
      <c r="CR8" s="3387"/>
      <c r="CS8" s="3389"/>
      <c r="CT8" s="3390"/>
      <c r="CU8" s="2829" t="s">
        <v>61</v>
      </c>
      <c r="CV8" s="3390"/>
      <c r="CW8" s="2829" t="s">
        <v>61</v>
      </c>
      <c r="CX8" s="3387"/>
      <c r="CY8" s="3388"/>
      <c r="CZ8" s="3387"/>
      <c r="DA8" s="3389"/>
      <c r="DB8" s="3390"/>
      <c r="DC8" s="2829" t="s">
        <v>61</v>
      </c>
      <c r="DD8" s="3390"/>
      <c r="DE8" s="2829" t="s">
        <v>61</v>
      </c>
      <c r="DF8" s="320"/>
      <c r="DG8" s="2137" t="s">
        <v>410</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88"/>
      <c r="AM9" s="3388"/>
      <c r="AN9" s="3388"/>
      <c r="AO9" s="3395" t="str">
        <f>AP8&amp;"-"&amp;AR8</f>
        <v>-</v>
      </c>
      <c r="AP9" s="3396"/>
      <c r="AQ9" s="2829"/>
      <c r="AR9" s="3396"/>
      <c r="AS9" s="2829"/>
      <c r="AT9" s="3388"/>
      <c r="AU9" s="3388"/>
      <c r="AV9" s="3388"/>
      <c r="AW9" s="3395" t="str">
        <f>AX8&amp;"-"&amp;AZ8</f>
        <v>-</v>
      </c>
      <c r="AX9" s="3396"/>
      <c r="AY9" s="2829"/>
      <c r="AZ9" s="3396"/>
      <c r="BA9" s="2829"/>
      <c r="BB9" s="3388"/>
      <c r="BC9" s="3388"/>
      <c r="BD9" s="3388"/>
      <c r="BE9" s="3395" t="str">
        <f>BF8&amp;"-"&amp;BH8</f>
        <v>-</v>
      </c>
      <c r="BF9" s="3396"/>
      <c r="BG9" s="2829"/>
      <c r="BH9" s="3396"/>
      <c r="BI9" s="2829"/>
      <c r="BJ9" s="3388"/>
      <c r="BK9" s="3388"/>
      <c r="BL9" s="3388"/>
      <c r="BM9" s="3395" t="str">
        <f>BN8&amp;"-"&amp;BP8</f>
        <v>-</v>
      </c>
      <c r="BN9" s="3396"/>
      <c r="BO9" s="2829"/>
      <c r="BP9" s="3396"/>
      <c r="BQ9" s="2829"/>
      <c r="BR9" s="3388"/>
      <c r="BS9" s="3388"/>
      <c r="BT9" s="3388"/>
      <c r="BU9" s="3395" t="str">
        <f>BV8&amp;"-"&amp;BX8</f>
        <v>-</v>
      </c>
      <c r="BV9" s="3396"/>
      <c r="BW9" s="2829"/>
      <c r="BX9" s="3396"/>
      <c r="BY9" s="2829"/>
      <c r="BZ9" s="3388"/>
      <c r="CA9" s="3388"/>
      <c r="CB9" s="3388"/>
      <c r="CC9" s="3395" t="str">
        <f>CD8&amp;"-"&amp;CF8</f>
        <v>-</v>
      </c>
      <c r="CD9" s="3396"/>
      <c r="CE9" s="2829"/>
      <c r="CF9" s="3396"/>
      <c r="CG9" s="2829"/>
      <c r="CH9" s="3388"/>
      <c r="CI9" s="3388"/>
      <c r="CJ9" s="3388"/>
      <c r="CK9" s="3395" t="str">
        <f>CL8&amp;"-"&amp;CN8</f>
        <v>-</v>
      </c>
      <c r="CL9" s="3396"/>
      <c r="CM9" s="2829"/>
      <c r="CN9" s="3396"/>
      <c r="CO9" s="2829"/>
      <c r="CP9" s="3388"/>
      <c r="CQ9" s="3388"/>
      <c r="CR9" s="3388"/>
      <c r="CS9" s="3395" t="str">
        <f>CT8&amp;"-"&amp;CV8</f>
        <v>-</v>
      </c>
      <c r="CT9" s="3396"/>
      <c r="CU9" s="2829"/>
      <c r="CV9" s="3396"/>
      <c r="CW9" s="2829"/>
      <c r="CX9" s="3388"/>
      <c r="CY9" s="3388"/>
      <c r="CZ9" s="3388"/>
      <c r="DA9" s="3395" t="str">
        <f>DB8&amp;"-"&amp;DD8</f>
        <v>-</v>
      </c>
      <c r="DB9" s="3396"/>
      <c r="DC9" s="2829"/>
      <c r="DD9" s="3396"/>
      <c r="DE9" s="2829"/>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411</v>
      </c>
      <c r="U10" s="367"/>
      <c r="V10" s="367"/>
      <c r="W10" s="367"/>
      <c r="X10" s="367"/>
      <c r="Y10" s="367"/>
      <c r="Z10" s="367"/>
      <c r="AA10" s="367"/>
      <c r="AB10" s="367"/>
      <c r="AC10" s="367"/>
      <c r="AD10" s="367"/>
      <c r="AE10" s="367"/>
      <c r="AF10" s="367"/>
      <c r="AG10" s="367"/>
      <c r="AH10" s="367"/>
      <c r="AI10" s="367"/>
      <c r="AJ10" s="367"/>
      <c r="AK10" s="367"/>
      <c r="AL10" s="3974"/>
      <c r="AM10" s="3975"/>
      <c r="AN10" s="3976"/>
      <c r="AO10" s="3977"/>
      <c r="AP10" s="3978"/>
      <c r="AQ10" s="3979"/>
      <c r="AR10" s="3980"/>
      <c r="AS10" s="3981"/>
      <c r="AT10" s="3982"/>
      <c r="AU10" s="3983"/>
      <c r="AV10" s="3984"/>
      <c r="AW10" s="3985"/>
      <c r="AX10" s="3986"/>
      <c r="AY10" s="3987"/>
      <c r="AZ10" s="3988"/>
      <c r="BA10" s="3989"/>
      <c r="BB10" s="3990"/>
      <c r="BC10" s="3991"/>
      <c r="BD10" s="3992"/>
      <c r="BE10" s="3993"/>
      <c r="BF10" s="3994"/>
      <c r="BG10" s="3995"/>
      <c r="BH10" s="3996"/>
      <c r="BI10" s="3997"/>
      <c r="BJ10" s="3998"/>
      <c r="BK10" s="3999"/>
      <c r="BL10" s="4000"/>
      <c r="BM10" s="4001"/>
      <c r="BN10" s="4002"/>
      <c r="BO10" s="4003"/>
      <c r="BP10" s="4004"/>
      <c r="BQ10" s="4005"/>
      <c r="BR10" s="4006"/>
      <c r="BS10" s="4007"/>
      <c r="BT10" s="4008"/>
      <c r="BU10" s="4009"/>
      <c r="BV10" s="4010"/>
      <c r="BW10" s="4011"/>
      <c r="BX10" s="4012"/>
      <c r="BY10" s="4013"/>
      <c r="BZ10" s="4014"/>
      <c r="CA10" s="4015"/>
      <c r="CB10" s="4016"/>
      <c r="CC10" s="4017"/>
      <c r="CD10" s="4018"/>
      <c r="CE10" s="4019"/>
      <c r="CF10" s="4020"/>
      <c r="CG10" s="4021"/>
      <c r="CH10" s="4022"/>
      <c r="CI10" s="4023"/>
      <c r="CJ10" s="4024"/>
      <c r="CK10" s="4025"/>
      <c r="CL10" s="4026"/>
      <c r="CM10" s="4027"/>
      <c r="CN10" s="4028"/>
      <c r="CO10" s="4029"/>
      <c r="CP10" s="4030"/>
      <c r="CQ10" s="4031"/>
      <c r="CR10" s="4032"/>
      <c r="CS10" s="4033"/>
      <c r="CT10" s="4034"/>
      <c r="CU10" s="4035"/>
      <c r="CV10" s="4036"/>
      <c r="CW10" s="4037"/>
      <c r="CX10" s="4038"/>
      <c r="CY10" s="4039"/>
      <c r="CZ10" s="4040"/>
      <c r="DA10" s="4041"/>
      <c r="DB10" s="4042"/>
      <c r="DC10" s="4043"/>
      <c r="DD10" s="4044"/>
      <c r="DE10" s="4045"/>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275" t="s">
        <v>412</v>
      </c>
      <c r="U11" s="367"/>
      <c r="V11" s="367"/>
      <c r="W11" s="367"/>
      <c r="X11" s="367"/>
      <c r="Y11" s="367"/>
      <c r="Z11" s="367"/>
      <c r="AA11" s="367"/>
      <c r="AB11" s="367"/>
      <c r="AC11" s="366"/>
      <c r="AD11" s="367"/>
      <c r="AE11" s="367"/>
      <c r="AF11" s="367"/>
      <c r="AG11" s="367"/>
      <c r="AH11" s="367"/>
      <c r="AI11" s="367"/>
      <c r="AJ11" s="367"/>
      <c r="AK11" s="366"/>
      <c r="AL11" s="4046"/>
      <c r="AM11" s="4047"/>
      <c r="AN11" s="4048"/>
      <c r="AO11" s="4049"/>
      <c r="AP11" s="4050"/>
      <c r="AQ11" s="4051"/>
      <c r="AR11" s="4052"/>
      <c r="AS11" s="4053"/>
      <c r="AT11" s="4054"/>
      <c r="AU11" s="4055"/>
      <c r="AV11" s="4056"/>
      <c r="AW11" s="4057"/>
      <c r="AX11" s="4058"/>
      <c r="AY11" s="4059"/>
      <c r="AZ11" s="4060"/>
      <c r="BA11" s="4061"/>
      <c r="BB11" s="4062"/>
      <c r="BC11" s="4063"/>
      <c r="BD11" s="4064"/>
      <c r="BE11" s="4065"/>
      <c r="BF11" s="4066"/>
      <c r="BG11" s="4067"/>
      <c r="BH11" s="4068"/>
      <c r="BI11" s="4069"/>
      <c r="BJ11" s="4070"/>
      <c r="BK11" s="4071"/>
      <c r="BL11" s="4072"/>
      <c r="BM11" s="4073"/>
      <c r="BN11" s="4074"/>
      <c r="BO11" s="4075"/>
      <c r="BP11" s="4076"/>
      <c r="BQ11" s="4077"/>
      <c r="BR11" s="4078"/>
      <c r="BS11" s="4079"/>
      <c r="BT11" s="4080"/>
      <c r="BU11" s="4081"/>
      <c r="BV11" s="4082"/>
      <c r="BW11" s="4083"/>
      <c r="BX11" s="4084"/>
      <c r="BY11" s="4085"/>
      <c r="BZ11" s="4086"/>
      <c r="CA11" s="4087"/>
      <c r="CB11" s="4088"/>
      <c r="CC11" s="4089"/>
      <c r="CD11" s="4090"/>
      <c r="CE11" s="4091"/>
      <c r="CF11" s="4092"/>
      <c r="CG11" s="4093"/>
      <c r="CH11" s="4094"/>
      <c r="CI11" s="4095"/>
      <c r="CJ11" s="4096"/>
      <c r="CK11" s="4097"/>
      <c r="CL11" s="4098"/>
      <c r="CM11" s="4099"/>
      <c r="CN11" s="4100"/>
      <c r="CO11" s="4101"/>
      <c r="CP11" s="4102"/>
      <c r="CQ11" s="4103"/>
      <c r="CR11" s="4104"/>
      <c r="CS11" s="4105"/>
      <c r="CT11" s="4106"/>
      <c r="CU11" s="4107"/>
      <c r="CV11" s="4108"/>
      <c r="CW11" s="4109"/>
      <c r="CX11" s="4110"/>
      <c r="CY11" s="4111"/>
      <c r="CZ11" s="4112"/>
      <c r="DA11" s="4113"/>
      <c r="DB11" s="4114"/>
      <c r="DC11" s="4115"/>
      <c r="DD11" s="4116"/>
      <c r="DE11" s="4117"/>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413</v>
      </c>
      <c r="U12" s="367"/>
      <c r="V12" s="367"/>
      <c r="W12" s="367"/>
      <c r="X12" s="367"/>
      <c r="Y12" s="367"/>
      <c r="Z12" s="367"/>
      <c r="AA12" s="367"/>
      <c r="AB12" s="367"/>
      <c r="AC12" s="366"/>
      <c r="AD12" s="367"/>
      <c r="AE12" s="367"/>
      <c r="AF12" s="367"/>
      <c r="AG12" s="367"/>
      <c r="AH12" s="367"/>
      <c r="AI12" s="367"/>
      <c r="AJ12" s="367"/>
      <c r="AK12" s="366"/>
      <c r="AL12" s="4118"/>
      <c r="AM12" s="4119"/>
      <c r="AN12" s="4120"/>
      <c r="AO12" s="4121"/>
      <c r="AP12" s="4122"/>
      <c r="AQ12" s="4123"/>
      <c r="AR12" s="4124"/>
      <c r="AS12" s="4125"/>
      <c r="AT12" s="4126"/>
      <c r="AU12" s="4127"/>
      <c r="AV12" s="4128"/>
      <c r="AW12" s="4129"/>
      <c r="AX12" s="4130"/>
      <c r="AY12" s="4131"/>
      <c r="AZ12" s="4132"/>
      <c r="BA12" s="4133"/>
      <c r="BB12" s="4134"/>
      <c r="BC12" s="4135"/>
      <c r="BD12" s="4136"/>
      <c r="BE12" s="4137"/>
      <c r="BF12" s="4138"/>
      <c r="BG12" s="4139"/>
      <c r="BH12" s="4140"/>
      <c r="BI12" s="4141"/>
      <c r="BJ12" s="4142"/>
      <c r="BK12" s="4143"/>
      <c r="BL12" s="4144"/>
      <c r="BM12" s="4145"/>
      <c r="BN12" s="4146"/>
      <c r="BO12" s="4147"/>
      <c r="BP12" s="4148"/>
      <c r="BQ12" s="4149"/>
      <c r="BR12" s="4150"/>
      <c r="BS12" s="4151"/>
      <c r="BT12" s="4152"/>
      <c r="BU12" s="4153"/>
      <c r="BV12" s="4154"/>
      <c r="BW12" s="4155"/>
      <c r="BX12" s="4156"/>
      <c r="BY12" s="4157"/>
      <c r="BZ12" s="4158"/>
      <c r="CA12" s="4159"/>
      <c r="CB12" s="4160"/>
      <c r="CC12" s="4161"/>
      <c r="CD12" s="4162"/>
      <c r="CE12" s="4163"/>
      <c r="CF12" s="4164"/>
      <c r="CG12" s="4165"/>
      <c r="CH12" s="4166"/>
      <c r="CI12" s="4167"/>
      <c r="CJ12" s="4168"/>
      <c r="CK12" s="4169"/>
      <c r="CL12" s="4170"/>
      <c r="CM12" s="4171"/>
      <c r="CN12" s="4172"/>
      <c r="CO12" s="4173"/>
      <c r="CP12" s="4174"/>
      <c r="CQ12" s="4175"/>
      <c r="CR12" s="4176"/>
      <c r="CS12" s="4177"/>
      <c r="CT12" s="4178"/>
      <c r="CU12" s="4179"/>
      <c r="CV12" s="4180"/>
      <c r="CW12" s="4181"/>
      <c r="CX12" s="4182"/>
      <c r="CY12" s="4183"/>
      <c r="CZ12" s="4184"/>
      <c r="DA12" s="4185"/>
      <c r="DB12" s="4186"/>
      <c r="DC12" s="4187"/>
      <c r="DD12" s="4188"/>
      <c r="DE12" s="4189"/>
      <c r="DF12" s="367"/>
      <c r="DG12" s="291"/>
      <c r="DI12" s="506"/>
      <c r="DJ12" s="506" t="str">
        <f>IF(T12="","",T12)</f>
        <v>Добавить схему подключения</v>
      </c>
      <c r="DK12" s="506"/>
      <c r="DL12" s="506"/>
    </row>
    <row s="3623"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162</v>
      </c>
      <c r="U13" s="1350"/>
      <c r="V13" s="1350"/>
      <c r="W13" s="1350"/>
      <c r="X13" s="1350"/>
      <c r="Y13" s="1350"/>
      <c r="Z13" s="1350"/>
      <c r="AA13" s="1350"/>
      <c r="AB13" s="1350"/>
      <c r="AC13" s="1350"/>
      <c r="AD13" s="1350"/>
      <c r="AE13" s="1350"/>
      <c r="AF13" s="1350"/>
      <c r="AG13" s="1350"/>
      <c r="AH13" s="1350"/>
      <c r="AI13" s="1350"/>
      <c r="AJ13" s="1350"/>
      <c r="AK13" s="1350"/>
      <c r="AL13" s="3632"/>
      <c r="AM13" s="3632"/>
      <c r="AN13" s="3632"/>
      <c r="AO13" s="3632"/>
      <c r="AP13" s="3632"/>
      <c r="AQ13" s="3632"/>
      <c r="AR13" s="3632"/>
      <c r="AS13" s="3632"/>
      <c r="AT13" s="3632"/>
      <c r="AU13" s="3632"/>
      <c r="AV13" s="3632"/>
      <c r="AW13" s="3632"/>
      <c r="AX13" s="3632"/>
      <c r="AY13" s="3632"/>
      <c r="AZ13" s="3632"/>
      <c r="BA13" s="3632"/>
      <c r="BB13" s="3632"/>
      <c r="BC13" s="3632"/>
      <c r="BD13" s="3632"/>
      <c r="BE13" s="3632"/>
      <c r="BF13" s="3632"/>
      <c r="BG13" s="3632"/>
      <c r="BH13" s="3632"/>
      <c r="BI13" s="3632"/>
      <c r="BJ13" s="3632"/>
      <c r="BK13" s="3632"/>
      <c r="BL13" s="3632"/>
      <c r="BM13" s="3632"/>
      <c r="BN13" s="3632"/>
      <c r="BO13" s="3632"/>
      <c r="BP13" s="3632"/>
      <c r="BQ13" s="3632"/>
      <c r="BR13" s="3632"/>
      <c r="BS13" s="3632"/>
      <c r="BT13" s="3632"/>
      <c r="BU13" s="3632"/>
      <c r="BV13" s="3632"/>
      <c r="BW13" s="3632"/>
      <c r="BX13" s="3632"/>
      <c r="BY13" s="3632"/>
      <c r="BZ13" s="3632"/>
      <c r="CA13" s="3632"/>
      <c r="CB13" s="3632"/>
      <c r="CC13" s="3632"/>
      <c r="CD13" s="3632"/>
      <c r="CE13" s="3632"/>
      <c r="CF13" s="3632"/>
      <c r="CG13" s="3632"/>
      <c r="CH13" s="3632"/>
      <c r="CI13" s="3632"/>
      <c r="CJ13" s="3632"/>
      <c r="CK13" s="3632"/>
      <c r="CL13" s="3632"/>
      <c r="CM13" s="3632"/>
      <c r="CN13" s="3632"/>
      <c r="CO13" s="3632"/>
      <c r="CP13" s="3632"/>
      <c r="CQ13" s="3632"/>
      <c r="CR13" s="3632"/>
      <c r="CS13" s="3632"/>
      <c r="CT13" s="3632"/>
      <c r="CU13" s="3632"/>
      <c r="CV13" s="3632"/>
      <c r="CW13" s="3632"/>
      <c r="CX13" s="3632"/>
      <c r="CY13" s="3632"/>
      <c r="CZ13" s="3632"/>
      <c r="DA13" s="3632"/>
      <c r="DB13" s="3632"/>
      <c r="DC13" s="3632"/>
      <c r="DD13" s="3632"/>
      <c r="DE13" s="3632"/>
      <c r="DF13" s="1350"/>
      <c r="DG13" s="1350"/>
      <c r="DI13" s="795"/>
      <c r="DJ13" s="795" t="str">
        <f>IF(T13="","",T13)</f>
        <v>Добавить источник для дифференциации</v>
      </c>
      <c r="DK13" s="795"/>
      <c r="DL13" s="795"/>
    </row>
    <row s="3623"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163</v>
      </c>
      <c r="U14" s="1354"/>
      <c r="V14" s="1354"/>
      <c r="W14" s="1354"/>
      <c r="X14" s="1354"/>
      <c r="Y14" s="1354"/>
      <c r="Z14" s="1354"/>
      <c r="AA14" s="1354"/>
      <c r="AB14" s="1354"/>
      <c r="AC14" s="1354"/>
      <c r="AD14" s="1354"/>
      <c r="AE14" s="1354"/>
      <c r="AF14" s="1354"/>
      <c r="AG14" s="1354"/>
      <c r="AH14" s="1354"/>
      <c r="AI14" s="1354"/>
      <c r="AJ14" s="1354"/>
      <c r="AK14" s="1354"/>
      <c r="AL14" s="3637"/>
      <c r="AM14" s="3637"/>
      <c r="AN14" s="3637"/>
      <c r="AO14" s="3637"/>
      <c r="AP14" s="3637"/>
      <c r="AQ14" s="3637"/>
      <c r="AR14" s="3637"/>
      <c r="AS14" s="3637"/>
      <c r="AT14" s="3637"/>
      <c r="AU14" s="3637"/>
      <c r="AV14" s="3637"/>
      <c r="AW14" s="3637"/>
      <c r="AX14" s="3637"/>
      <c r="AY14" s="3637"/>
      <c r="AZ14" s="3637"/>
      <c r="BA14" s="3637"/>
      <c r="BB14" s="3637"/>
      <c r="BC14" s="3637"/>
      <c r="BD14" s="3637"/>
      <c r="BE14" s="3637"/>
      <c r="BF14" s="3637"/>
      <c r="BG14" s="3637"/>
      <c r="BH14" s="3637"/>
      <c r="BI14" s="3637"/>
      <c r="BJ14" s="3637"/>
      <c r="BK14" s="3637"/>
      <c r="BL14" s="3637"/>
      <c r="BM14" s="3637"/>
      <c r="BN14" s="3637"/>
      <c r="BO14" s="3637"/>
      <c r="BP14" s="3637"/>
      <c r="BQ14" s="3637"/>
      <c r="BR14" s="3637"/>
      <c r="BS14" s="3637"/>
      <c r="BT14" s="3637"/>
      <c r="BU14" s="3637"/>
      <c r="BV14" s="3637"/>
      <c r="BW14" s="3637"/>
      <c r="BX14" s="3637"/>
      <c r="BY14" s="3637"/>
      <c r="BZ14" s="3637"/>
      <c r="CA14" s="3637"/>
      <c r="CB14" s="3637"/>
      <c r="CC14" s="3637"/>
      <c r="CD14" s="3637"/>
      <c r="CE14" s="3637"/>
      <c r="CF14" s="3637"/>
      <c r="CG14" s="3637"/>
      <c r="CH14" s="3637"/>
      <c r="CI14" s="3637"/>
      <c r="CJ14" s="3637"/>
      <c r="CK14" s="3637"/>
      <c r="CL14" s="3637"/>
      <c r="CM14" s="3637"/>
      <c r="CN14" s="3637"/>
      <c r="CO14" s="3637"/>
      <c r="CP14" s="3637"/>
      <c r="CQ14" s="3637"/>
      <c r="CR14" s="3637"/>
      <c r="CS14" s="3637"/>
      <c r="CT14" s="3637"/>
      <c r="CU14" s="3637"/>
      <c r="CV14" s="3637"/>
      <c r="CW14" s="3637"/>
      <c r="CX14" s="3637"/>
      <c r="CY14" s="3637"/>
      <c r="CZ14" s="3637"/>
      <c r="DA14" s="3637"/>
      <c r="DB14" s="3637"/>
      <c r="DC14" s="3637"/>
      <c r="DD14" s="3637"/>
      <c r="DE14" s="3637"/>
      <c r="DF14" s="1354"/>
      <c r="DG14" s="1354"/>
      <c r="DI14" s="795"/>
      <c r="DJ14" s="795" t="str">
        <f>IF(T14="","",T14)</f>
        <v>Добавить централизованную систему для дифференциации</v>
      </c>
      <c r="DK14" s="795"/>
      <c r="DL14" s="795"/>
    </row>
    <row s="3623"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3637"/>
      <c r="AM15" s="3637"/>
      <c r="AN15" s="3637"/>
      <c r="AO15" s="3637"/>
      <c r="AP15" s="3637"/>
      <c r="AQ15" s="3637"/>
      <c r="AR15" s="3637"/>
      <c r="AS15" s="3637"/>
      <c r="AT15" s="3637"/>
      <c r="AU15" s="3637"/>
      <c r="AV15" s="3637"/>
      <c r="AW15" s="3637"/>
      <c r="AX15" s="3637"/>
      <c r="AY15" s="3637"/>
      <c r="AZ15" s="3637"/>
      <c r="BA15" s="3637"/>
      <c r="BB15" s="3637"/>
      <c r="BC15" s="3637"/>
      <c r="BD15" s="3637"/>
      <c r="BE15" s="3637"/>
      <c r="BF15" s="3637"/>
      <c r="BG15" s="3637"/>
      <c r="BH15" s="3637"/>
      <c r="BI15" s="3637"/>
      <c r="BJ15" s="3637"/>
      <c r="BK15" s="3637"/>
      <c r="BL15" s="3637"/>
      <c r="BM15" s="3637"/>
      <c r="BN15" s="3637"/>
      <c r="BO15" s="3637"/>
      <c r="BP15" s="3637"/>
      <c r="BQ15" s="3637"/>
      <c r="BR15" s="3637"/>
      <c r="BS15" s="3637"/>
      <c r="BT15" s="3637"/>
      <c r="BU15" s="3637"/>
      <c r="BV15" s="3637"/>
      <c r="BW15" s="3637"/>
      <c r="BX15" s="3637"/>
      <c r="BY15" s="3637"/>
      <c r="BZ15" s="3637"/>
      <c r="CA15" s="3637"/>
      <c r="CB15" s="3637"/>
      <c r="CC15" s="3637"/>
      <c r="CD15" s="3637"/>
      <c r="CE15" s="3637"/>
      <c r="CF15" s="3637"/>
      <c r="CG15" s="3637"/>
      <c r="CH15" s="3637"/>
      <c r="CI15" s="3637"/>
      <c r="CJ15" s="3637"/>
      <c r="CK15" s="3637"/>
      <c r="CL15" s="3637"/>
      <c r="CM15" s="3637"/>
      <c r="CN15" s="3637"/>
      <c r="CO15" s="3637"/>
      <c r="CP15" s="3637"/>
      <c r="CQ15" s="3637"/>
      <c r="CR15" s="3637"/>
      <c r="CS15" s="3637"/>
      <c r="CT15" s="3637"/>
      <c r="CU15" s="3637"/>
      <c r="CV15" s="3637"/>
      <c r="CW15" s="3637"/>
      <c r="CX15" s="3637"/>
      <c r="CY15" s="3637"/>
      <c r="CZ15" s="3637"/>
      <c r="DA15" s="3637"/>
      <c r="DB15" s="3637"/>
      <c r="DC15" s="3637"/>
      <c r="DD15" s="3637"/>
      <c r="DE15" s="3637"/>
      <c r="DF15" s="1354"/>
      <c r="DG15" s="1354"/>
      <c r="DI15" s="795"/>
      <c r="DJ15" s="795" t="str">
        <f>IF(T15="","",T15)</f>
        <v>Добавить территорию для дифференциации</v>
      </c>
      <c r="DK15" s="795"/>
      <c r="DL15" s="795"/>
    </row>
    <row customHeight="1" ht="14.25" hidden="1">
      <c r="AC16" s="323"/>
      <c r="AK16" s="323"/>
      <c r="AL16" s="3340"/>
      <c r="AM16" s="3340"/>
      <c r="AN16" s="3340"/>
      <c r="AO16" s="3340"/>
      <c r="AP16" s="3340"/>
      <c r="AQ16" s="3340"/>
      <c r="AR16" s="3340"/>
      <c r="AS16" s="3340"/>
      <c r="AT16" s="3340"/>
      <c r="AU16" s="3340"/>
      <c r="AV16" s="3340"/>
      <c r="AW16" s="3340"/>
      <c r="AX16" s="3340"/>
      <c r="AY16" s="3340"/>
      <c r="AZ16" s="3340"/>
      <c r="BA16" s="3340"/>
      <c r="BB16" s="3340"/>
      <c r="BC16" s="3340"/>
      <c r="BD16" s="3340"/>
      <c r="BE16" s="3340"/>
      <c r="BF16" s="3340"/>
      <c r="BG16" s="3340"/>
      <c r="BH16" s="3340"/>
      <c r="BI16" s="3340"/>
      <c r="BJ16" s="3340"/>
      <c r="BK16" s="3340"/>
      <c r="BL16" s="3340"/>
      <c r="BM16" s="3340"/>
      <c r="BN16" s="3340"/>
      <c r="BO16" s="3340"/>
      <c r="BP16" s="3340"/>
      <c r="BQ16" s="3340"/>
      <c r="BR16" s="3340"/>
      <c r="BS16" s="3340"/>
      <c r="BT16" s="3340"/>
      <c r="BU16" s="3340"/>
      <c r="BV16" s="3340"/>
      <c r="BW16" s="3340"/>
      <c r="BX16" s="3340"/>
      <c r="BY16" s="3340"/>
      <c r="BZ16" s="3340"/>
      <c r="CA16" s="3340"/>
      <c r="CB16" s="3340"/>
      <c r="CC16" s="3340"/>
      <c r="CD16" s="3340"/>
      <c r="CE16" s="3340"/>
      <c r="CF16" s="3340"/>
      <c r="CG16" s="3340"/>
      <c r="CH16" s="3340"/>
      <c r="CI16" s="3340"/>
      <c r="CJ16" s="3340"/>
      <c r="CK16" s="3340"/>
      <c r="CL16" s="3340"/>
      <c r="CM16" s="3340"/>
      <c r="CN16" s="3340"/>
      <c r="CO16" s="3340"/>
      <c r="CP16" s="3340"/>
      <c r="CQ16" s="3340"/>
      <c r="CR16" s="3340"/>
      <c r="CS16" s="3340"/>
      <c r="CT16" s="3340"/>
      <c r="CU16" s="3340"/>
      <c r="CV16" s="3340"/>
      <c r="CW16" s="3340"/>
      <c r="CX16" s="3340"/>
      <c r="CY16" s="3340"/>
      <c r="CZ16" s="3340"/>
      <c r="DA16" s="3340"/>
      <c r="DB16" s="3340"/>
      <c r="DC16" s="3340"/>
      <c r="DD16" s="3340"/>
      <c r="DE16" s="3340"/>
    </row>
    <row customHeight="1" ht="14.25" hidden="1">
      <c r="AD17" s="1390"/>
      <c r="AE17" s="1390"/>
      <c r="AF17" s="1390"/>
      <c r="AG17" s="1391"/>
      <c r="AH17" s="2105"/>
      <c r="AI17" s="2104" t="s">
        <v>61</v>
      </c>
      <c r="AJ17" s="2105"/>
      <c r="AK17" s="2104" t="s">
        <v>61</v>
      </c>
      <c r="AL17" s="3340"/>
      <c r="AM17" s="3340"/>
      <c r="AN17" s="3340"/>
      <c r="AO17" s="3340"/>
      <c r="AP17" s="3340"/>
      <c r="AQ17" s="3340"/>
      <c r="AR17" s="3340"/>
      <c r="AS17" s="3340"/>
      <c r="AT17" s="3340"/>
      <c r="AU17" s="3340"/>
      <c r="AV17" s="3340"/>
      <c r="AW17" s="3340"/>
      <c r="AX17" s="3340"/>
      <c r="AY17" s="3340"/>
      <c r="AZ17" s="3340"/>
      <c r="BA17" s="3340"/>
      <c r="BB17" s="3340"/>
      <c r="BC17" s="3340"/>
      <c r="BD17" s="3340"/>
      <c r="BE17" s="3340"/>
      <c r="BF17" s="3340"/>
      <c r="BG17" s="3340"/>
      <c r="BH17" s="3340"/>
      <c r="BI17" s="3340"/>
      <c r="BJ17" s="3340"/>
      <c r="BK17" s="3340"/>
      <c r="BL17" s="3340"/>
      <c r="BM17" s="3340"/>
      <c r="BN17" s="3340"/>
      <c r="BO17" s="3340"/>
      <c r="BP17" s="3340"/>
      <c r="BQ17" s="3340"/>
      <c r="BR17" s="3340"/>
      <c r="BS17" s="3340"/>
      <c r="BT17" s="3340"/>
      <c r="BU17" s="3340"/>
      <c r="BV17" s="3340"/>
      <c r="BW17" s="3340"/>
      <c r="BX17" s="3340"/>
      <c r="BY17" s="3340"/>
      <c r="BZ17" s="3340"/>
      <c r="CA17" s="3340"/>
      <c r="CB17" s="3340"/>
      <c r="CC17" s="3340"/>
      <c r="CD17" s="3340"/>
      <c r="CE17" s="3340"/>
      <c r="CF17" s="3340"/>
      <c r="CG17" s="3340"/>
      <c r="CH17" s="3340"/>
      <c r="CI17" s="3340"/>
      <c r="CJ17" s="3340"/>
      <c r="CK17" s="3340"/>
      <c r="CL17" s="3340"/>
      <c r="CM17" s="3340"/>
      <c r="CN17" s="3340"/>
      <c r="CO17" s="3340"/>
      <c r="CP17" s="3340"/>
      <c r="CQ17" s="3340"/>
      <c r="CR17" s="3340"/>
      <c r="CS17" s="3340"/>
      <c r="CT17" s="3340"/>
      <c r="CU17" s="3340"/>
      <c r="CV17" s="3340"/>
      <c r="CW17" s="3340"/>
      <c r="CX17" s="3340"/>
      <c r="CY17" s="3340"/>
      <c r="CZ17" s="3340"/>
      <c r="DA17" s="3340"/>
      <c r="DB17" s="3340"/>
      <c r="DC17" s="3340"/>
      <c r="DD17" s="3340"/>
      <c r="DE17" s="3340"/>
    </row>
    <row customHeight="1" ht="14.25" hidden="1">
      <c r="AD18" s="1390"/>
      <c r="AE18" s="1390"/>
      <c r="AF18" s="1390"/>
      <c r="AG18" s="324" t="str">
        <f>AH17&amp;"-"&amp;AJ17</f>
        <v>-</v>
      </c>
      <c r="AH18" s="2104"/>
      <c r="AI18" s="2104"/>
      <c r="AJ18" s="2104"/>
      <c r="AK18" s="2104"/>
      <c r="AL18" s="3340"/>
      <c r="AM18" s="3340"/>
      <c r="AN18" s="3340"/>
      <c r="AO18" s="3340"/>
      <c r="AP18" s="3340"/>
      <c r="AQ18" s="3340"/>
      <c r="AR18" s="3340"/>
      <c r="AS18" s="3340"/>
      <c r="AT18" s="3340"/>
      <c r="AU18" s="3340"/>
      <c r="AV18" s="3340"/>
      <c r="AW18" s="3340"/>
      <c r="AX18" s="3340"/>
      <c r="AY18" s="3340"/>
      <c r="AZ18" s="3340"/>
      <c r="BA18" s="3340"/>
      <c r="BB18" s="3340"/>
      <c r="BC18" s="3340"/>
      <c r="BD18" s="3340"/>
      <c r="BE18" s="3340"/>
      <c r="BF18" s="3340"/>
      <c r="BG18" s="3340"/>
      <c r="BH18" s="3340"/>
      <c r="BI18" s="3340"/>
      <c r="BJ18" s="3340"/>
      <c r="BK18" s="3340"/>
      <c r="BL18" s="3340"/>
      <c r="BM18" s="3340"/>
      <c r="BN18" s="3340"/>
      <c r="BO18" s="3340"/>
      <c r="BP18" s="3340"/>
      <c r="BQ18" s="3340"/>
      <c r="BR18" s="3340"/>
      <c r="BS18" s="3340"/>
      <c r="BT18" s="3340"/>
      <c r="BU18" s="3340"/>
      <c r="BV18" s="3340"/>
      <c r="BW18" s="3340"/>
      <c r="BX18" s="3340"/>
      <c r="BY18" s="3340"/>
      <c r="BZ18" s="3340"/>
      <c r="CA18" s="3340"/>
      <c r="CB18" s="3340"/>
      <c r="CC18" s="3340"/>
      <c r="CD18" s="3340"/>
      <c r="CE18" s="3340"/>
      <c r="CF18" s="3340"/>
      <c r="CG18" s="3340"/>
      <c r="CH18" s="3340"/>
      <c r="CI18" s="3340"/>
      <c r="CJ18" s="3340"/>
      <c r="CK18" s="3340"/>
      <c r="CL18" s="3340"/>
      <c r="CM18" s="3340"/>
      <c r="CN18" s="3340"/>
      <c r="CO18" s="3340"/>
      <c r="CP18" s="3340"/>
      <c r="CQ18" s="3340"/>
      <c r="CR18" s="3340"/>
      <c r="CS18" s="3340"/>
      <c r="CT18" s="3340"/>
      <c r="CU18" s="3340"/>
      <c r="CV18" s="3340"/>
      <c r="CW18" s="3340"/>
      <c r="CX18" s="3340"/>
      <c r="CY18" s="3340"/>
      <c r="CZ18" s="3340"/>
      <c r="DA18" s="3340"/>
      <c r="DB18" s="3340"/>
      <c r="DC18" s="3340"/>
      <c r="DD18" s="3340"/>
      <c r="DE18" s="3340"/>
    </row>
    <row customHeight="1" ht="14.25" hidden="1">
      <c r="AK19" s="323"/>
      <c r="AL19" s="3340"/>
      <c r="AM19" s="3340"/>
      <c r="AN19" s="3340"/>
      <c r="AO19" s="3340"/>
      <c r="AP19" s="3340"/>
      <c r="AQ19" s="3340"/>
      <c r="AR19" s="3340"/>
      <c r="AS19" s="3340"/>
      <c r="AT19" s="3340"/>
      <c r="AU19" s="3340"/>
      <c r="AV19" s="3340"/>
      <c r="AW19" s="3340"/>
      <c r="AX19" s="3340"/>
      <c r="AY19" s="3340"/>
      <c r="AZ19" s="3340"/>
      <c r="BA19" s="3340"/>
      <c r="BB19" s="3340"/>
      <c r="BC19" s="3340"/>
      <c r="BD19" s="3340"/>
      <c r="BE19" s="3340"/>
      <c r="BF19" s="3340"/>
      <c r="BG19" s="3340"/>
      <c r="BH19" s="3340"/>
      <c r="BI19" s="3340"/>
      <c r="BJ19" s="3340"/>
      <c r="BK19" s="3340"/>
      <c r="BL19" s="3340"/>
      <c r="BM19" s="3340"/>
      <c r="BN19" s="3340"/>
      <c r="BO19" s="3340"/>
      <c r="BP19" s="3340"/>
      <c r="BQ19" s="3340"/>
      <c r="BR19" s="3340"/>
      <c r="BS19" s="3340"/>
      <c r="BT19" s="3340"/>
      <c r="BU19" s="3340"/>
      <c r="BV19" s="3340"/>
      <c r="BW19" s="3340"/>
      <c r="BX19" s="3340"/>
      <c r="BY19" s="3340"/>
      <c r="BZ19" s="3340"/>
      <c r="CA19" s="3340"/>
      <c r="CB19" s="3340"/>
      <c r="CC19" s="3340"/>
      <c r="CD19" s="3340"/>
      <c r="CE19" s="3340"/>
      <c r="CF19" s="3340"/>
      <c r="CG19" s="3340"/>
      <c r="CH19" s="3340"/>
      <c r="CI19" s="3340"/>
      <c r="CJ19" s="3340"/>
      <c r="CK19" s="3340"/>
      <c r="CL19" s="3340"/>
      <c r="CM19" s="3340"/>
      <c r="CN19" s="3340"/>
      <c r="CO19" s="3340"/>
      <c r="CP19" s="3340"/>
      <c r="CQ19" s="3340"/>
      <c r="CR19" s="3340"/>
      <c r="CS19" s="3340"/>
      <c r="CT19" s="3340"/>
      <c r="CU19" s="3340"/>
      <c r="CV19" s="3340"/>
      <c r="CW19" s="3340"/>
      <c r="CX19" s="3340"/>
      <c r="CY19" s="3340"/>
      <c r="CZ19" s="3340"/>
      <c r="DA19" s="3340"/>
      <c r="DB19" s="3340"/>
      <c r="DC19" s="3340"/>
      <c r="DD19" s="3340"/>
      <c r="DE19" s="3340"/>
    </row>
    <row s="3644" customFormat="1" customHeight="1" ht="22.5" hidden="1">
      <c r="L20" s="1359"/>
      <c r="M20" s="1392"/>
      <c r="N20" s="1392"/>
      <c r="O20" s="1397" t="s">
        <v>414</v>
      </c>
      <c r="P20" s="1392"/>
      <c r="Q20" s="1401"/>
      <c r="R20" s="1401"/>
      <c r="S20" s="735"/>
      <c r="Z20" s="1397"/>
      <c r="AB20" s="1397"/>
      <c r="AC20" s="1396"/>
      <c r="AH20" s="1397"/>
      <c r="AJ20" s="1397"/>
      <c r="AK20" s="1396"/>
      <c r="AL20" s="3650"/>
      <c r="AM20" s="3650"/>
      <c r="AN20" s="3650"/>
      <c r="AO20" s="3650"/>
      <c r="AP20" s="3651"/>
      <c r="AQ20" s="3650"/>
      <c r="AR20" s="3651"/>
      <c r="AS20" s="3650"/>
      <c r="AT20" s="3650"/>
      <c r="AU20" s="3650"/>
      <c r="AV20" s="3650"/>
      <c r="AW20" s="3650"/>
      <c r="AX20" s="3651"/>
      <c r="AY20" s="3650"/>
      <c r="AZ20" s="3651"/>
      <c r="BA20" s="3650"/>
      <c r="BB20" s="3650"/>
      <c r="BC20" s="3650"/>
      <c r="BD20" s="3650"/>
      <c r="BE20" s="3650"/>
      <c r="BF20" s="3651"/>
      <c r="BG20" s="3650"/>
      <c r="BH20" s="3651"/>
      <c r="BI20" s="3650"/>
      <c r="BJ20" s="3650"/>
      <c r="BK20" s="3650"/>
      <c r="BL20" s="3650"/>
      <c r="BM20" s="3650"/>
      <c r="BN20" s="3651"/>
      <c r="BO20" s="3650"/>
      <c r="BP20" s="3651"/>
      <c r="BQ20" s="3650"/>
      <c r="BR20" s="3650"/>
      <c r="BS20" s="3650"/>
      <c r="BT20" s="3650"/>
      <c r="BU20" s="3650"/>
      <c r="BV20" s="3651"/>
      <c r="BW20" s="3650"/>
      <c r="BX20" s="3651"/>
      <c r="BY20" s="3650"/>
      <c r="BZ20" s="3650"/>
      <c r="CA20" s="3650"/>
      <c r="CB20" s="3650"/>
      <c r="CC20" s="3650"/>
      <c r="CD20" s="3651"/>
      <c r="CE20" s="3650"/>
      <c r="CF20" s="3651"/>
      <c r="CG20" s="3650"/>
      <c r="CH20" s="3650"/>
      <c r="CI20" s="3650"/>
      <c r="CJ20" s="3650"/>
      <c r="CK20" s="3650"/>
      <c r="CL20" s="3651"/>
      <c r="CM20" s="3650"/>
      <c r="CN20" s="3651"/>
      <c r="CO20" s="3650"/>
      <c r="CP20" s="3650"/>
      <c r="CQ20" s="3650"/>
      <c r="CR20" s="3650"/>
      <c r="CS20" s="3650"/>
      <c r="CT20" s="3651"/>
      <c r="CU20" s="3650"/>
      <c r="CV20" s="3651"/>
      <c r="CW20" s="3650"/>
      <c r="CX20" s="3650"/>
      <c r="CY20" s="3650"/>
      <c r="CZ20" s="3650"/>
      <c r="DA20" s="3650"/>
      <c r="DB20" s="3651"/>
      <c r="DC20" s="3650"/>
      <c r="DD20" s="3651"/>
      <c r="DE20" s="3650"/>
      <c r="DH20" s="517"/>
      <c r="DI20" s="517"/>
      <c r="DJ20" s="517"/>
      <c r="DK20" s="517"/>
      <c r="DL20" s="517"/>
    </row>
    <row s="3644" customFormat="1" customHeight="1" ht="14.25" hidden="1">
      <c r="L21" s="1359"/>
      <c r="M21" s="1392"/>
      <c r="N21" s="1392"/>
      <c r="O21" s="1392"/>
      <c r="P21" s="1392"/>
      <c r="Q21" s="1401"/>
      <c r="R21" s="1401"/>
      <c r="S21" s="735"/>
      <c r="AC21" s="1396"/>
      <c r="AK21" s="1396"/>
      <c r="AL21" s="3650"/>
      <c r="AM21" s="3650"/>
      <c r="AN21" s="3650"/>
      <c r="AO21" s="3650"/>
      <c r="AP21" s="3650"/>
      <c r="AQ21" s="3650"/>
      <c r="AR21" s="3650"/>
      <c r="AS21" s="3650"/>
      <c r="AT21" s="3650"/>
      <c r="AU21" s="3650"/>
      <c r="AV21" s="3650"/>
      <c r="AW21" s="3650"/>
      <c r="AX21" s="3650"/>
      <c r="AY21" s="3650"/>
      <c r="AZ21" s="3650"/>
      <c r="BA21" s="3650"/>
      <c r="BB21" s="3650"/>
      <c r="BC21" s="3650"/>
      <c r="BD21" s="3650"/>
      <c r="BE21" s="3650"/>
      <c r="BF21" s="3650"/>
      <c r="BG21" s="3650"/>
      <c r="BH21" s="3650"/>
      <c r="BI21" s="3650"/>
      <c r="BJ21" s="3650"/>
      <c r="BK21" s="3650"/>
      <c r="BL21" s="3650"/>
      <c r="BM21" s="3650"/>
      <c r="BN21" s="3650"/>
      <c r="BO21" s="3650"/>
      <c r="BP21" s="3650"/>
      <c r="BQ21" s="3650"/>
      <c r="BR21" s="3650"/>
      <c r="BS21" s="3650"/>
      <c r="BT21" s="3650"/>
      <c r="BU21" s="3650"/>
      <c r="BV21" s="3650"/>
      <c r="BW21" s="3650"/>
      <c r="BX21" s="3650"/>
      <c r="BY21" s="3650"/>
      <c r="BZ21" s="3650"/>
      <c r="CA21" s="3650"/>
      <c r="CB21" s="3650"/>
      <c r="CC21" s="3650"/>
      <c r="CD21" s="3650"/>
      <c r="CE21" s="3650"/>
      <c r="CF21" s="3650"/>
      <c r="CG21" s="3650"/>
      <c r="CH21" s="3650"/>
      <c r="CI21" s="3650"/>
      <c r="CJ21" s="3650"/>
      <c r="CK21" s="3650"/>
      <c r="CL21" s="3650"/>
      <c r="CM21" s="3650"/>
      <c r="CN21" s="3650"/>
      <c r="CO21" s="3650"/>
      <c r="CP21" s="3650"/>
      <c r="CQ21" s="3650"/>
      <c r="CR21" s="3650"/>
      <c r="CS21" s="3650"/>
      <c r="CT21" s="3650"/>
      <c r="CU21" s="3650"/>
      <c r="CV21" s="3650"/>
      <c r="CW21" s="3650"/>
      <c r="CX21" s="3650"/>
      <c r="CY21" s="3650"/>
      <c r="CZ21" s="3650"/>
      <c r="DA21" s="3650"/>
      <c r="DB21" s="3650"/>
      <c r="DC21" s="3650"/>
      <c r="DD21" s="3650"/>
      <c r="DE21" s="3650"/>
      <c r="DH21" s="517"/>
      <c r="DI21" s="517"/>
      <c r="DJ21" s="517"/>
      <c r="DK21" s="517"/>
      <c r="DL21" s="517"/>
    </row>
    <row s="3644"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L22" s="3650"/>
      <c r="AM22" s="3650"/>
      <c r="AN22" s="3650"/>
      <c r="AO22" s="3650"/>
      <c r="AP22" s="3650"/>
      <c r="AQ22" s="3652" t="s">
        <v>417</v>
      </c>
      <c r="AR22" s="3650"/>
      <c r="AS22" s="3652" t="s">
        <v>418</v>
      </c>
      <c r="AT22" s="3650"/>
      <c r="AU22" s="3650"/>
      <c r="AV22" s="3650"/>
      <c r="AW22" s="3650"/>
      <c r="AX22" s="3650"/>
      <c r="AY22" s="3652" t="s">
        <v>417</v>
      </c>
      <c r="AZ22" s="3650"/>
      <c r="BA22" s="3652" t="s">
        <v>418</v>
      </c>
      <c r="BB22" s="3650"/>
      <c r="BC22" s="3650"/>
      <c r="BD22" s="3650"/>
      <c r="BE22" s="3650"/>
      <c r="BF22" s="3650"/>
      <c r="BG22" s="3652" t="s">
        <v>417</v>
      </c>
      <c r="BH22" s="3650"/>
      <c r="BI22" s="3652" t="s">
        <v>418</v>
      </c>
      <c r="BJ22" s="3650"/>
      <c r="BK22" s="3650"/>
      <c r="BL22" s="3650"/>
      <c r="BM22" s="3650"/>
      <c r="BN22" s="3650"/>
      <c r="BO22" s="3652" t="s">
        <v>417</v>
      </c>
      <c r="BP22" s="3650"/>
      <c r="BQ22" s="3652" t="s">
        <v>418</v>
      </c>
      <c r="BR22" s="3650"/>
      <c r="BS22" s="3650"/>
      <c r="BT22" s="3650"/>
      <c r="BU22" s="3650"/>
      <c r="BV22" s="3650"/>
      <c r="BW22" s="3652" t="s">
        <v>417</v>
      </c>
      <c r="BX22" s="3650"/>
      <c r="BY22" s="3652" t="s">
        <v>418</v>
      </c>
      <c r="BZ22" s="3650"/>
      <c r="CA22" s="3650"/>
      <c r="CB22" s="3650"/>
      <c r="CC22" s="3650"/>
      <c r="CD22" s="3650"/>
      <c r="CE22" s="3652" t="s">
        <v>417</v>
      </c>
      <c r="CF22" s="3650"/>
      <c r="CG22" s="3652" t="s">
        <v>418</v>
      </c>
      <c r="CH22" s="3650"/>
      <c r="CI22" s="3650"/>
      <c r="CJ22" s="3650"/>
      <c r="CK22" s="3650"/>
      <c r="CL22" s="3650"/>
      <c r="CM22" s="3652" t="s">
        <v>417</v>
      </c>
      <c r="CN22" s="3650"/>
      <c r="CO22" s="3652" t="s">
        <v>418</v>
      </c>
      <c r="CP22" s="3650"/>
      <c r="CQ22" s="3650"/>
      <c r="CR22" s="3650"/>
      <c r="CS22" s="3650"/>
      <c r="CT22" s="3650"/>
      <c r="CU22" s="3652" t="s">
        <v>417</v>
      </c>
      <c r="CV22" s="3650"/>
      <c r="CW22" s="3652" t="s">
        <v>418</v>
      </c>
      <c r="CX22" s="3650"/>
      <c r="CY22" s="3650"/>
      <c r="CZ22" s="3650"/>
      <c r="DA22" s="3650"/>
      <c r="DB22" s="3650"/>
      <c r="DC22" s="3652" t="s">
        <v>417</v>
      </c>
      <c r="DD22" s="3650"/>
      <c r="DE22" s="3652" t="s">
        <v>418</v>
      </c>
      <c r="DH22" s="517"/>
      <c r="DI22" s="517"/>
      <c r="DJ22" s="517"/>
      <c r="DK22" s="517"/>
      <c r="DL22" s="517"/>
    </row>
    <row customHeight="1" ht="14.25" hidden="1">
      <c r="O23" s="1394"/>
      <c r="AL23" s="3340"/>
      <c r="AM23" s="3340"/>
      <c r="AN23" s="3340"/>
      <c r="AO23" s="3340"/>
      <c r="AP23" s="3340"/>
      <c r="AQ23" s="3340"/>
      <c r="AR23" s="3340"/>
      <c r="AS23" s="3340"/>
      <c r="AT23" s="3340"/>
      <c r="AU23" s="3340"/>
      <c r="AV23" s="3340"/>
      <c r="AW23" s="3340"/>
      <c r="AX23" s="3340"/>
      <c r="AY23" s="3340"/>
      <c r="AZ23" s="3340"/>
      <c r="BA23" s="3340"/>
      <c r="BB23" s="3340"/>
      <c r="BC23" s="3340"/>
      <c r="BD23" s="3340"/>
      <c r="BE23" s="3340"/>
      <c r="BF23" s="3340"/>
      <c r="BG23" s="3340"/>
      <c r="BH23" s="3340"/>
      <c r="BI23" s="3340"/>
      <c r="BJ23" s="3340"/>
      <c r="BK23" s="3340"/>
      <c r="BL23" s="3340"/>
      <c r="BM23" s="3340"/>
      <c r="BN23" s="3340"/>
      <c r="BO23" s="3340"/>
      <c r="BP23" s="3340"/>
      <c r="BQ23" s="3340"/>
      <c r="BR23" s="3340"/>
      <c r="BS23" s="3340"/>
      <c r="BT23" s="3340"/>
      <c r="BU23" s="3340"/>
      <c r="BV23" s="3340"/>
      <c r="BW23" s="3340"/>
      <c r="BX23" s="3340"/>
      <c r="BY23" s="3340"/>
      <c r="BZ23" s="3340"/>
      <c r="CA23" s="3340"/>
      <c r="CB23" s="3340"/>
      <c r="CC23" s="3340"/>
      <c r="CD23" s="3340"/>
      <c r="CE23" s="3340"/>
      <c r="CF23" s="3340"/>
      <c r="CG23" s="3340"/>
      <c r="CH23" s="3340"/>
      <c r="CI23" s="3340"/>
      <c r="CJ23" s="3340"/>
      <c r="CK23" s="3340"/>
      <c r="CL23" s="3340"/>
      <c r="CM23" s="3340"/>
      <c r="CN23" s="3340"/>
      <c r="CO23" s="3340"/>
      <c r="CP23" s="3340"/>
      <c r="CQ23" s="3340"/>
      <c r="CR23" s="3340"/>
      <c r="CS23" s="3340"/>
      <c r="CT23" s="3340"/>
      <c r="CU23" s="3340"/>
      <c r="CV23" s="3340"/>
      <c r="CW23" s="3340"/>
      <c r="CX23" s="3340"/>
      <c r="CY23" s="3340"/>
      <c r="CZ23" s="3340"/>
      <c r="DA23" s="3340"/>
      <c r="DB23" s="3340"/>
      <c r="DC23" s="3340"/>
      <c r="DD23" s="3340"/>
      <c r="DE23" s="3340"/>
    </row>
    <row customHeight="1" ht="14.25" hidden="1">
      <c r="O24" s="1394"/>
      <c r="AL24" s="3340"/>
      <c r="AM24" s="3340"/>
      <c r="AN24" s="3340"/>
      <c r="AO24" s="3340"/>
      <c r="AP24" s="3340"/>
      <c r="AQ24" s="3340"/>
      <c r="AR24" s="3340"/>
      <c r="AS24" s="3340"/>
      <c r="AT24" s="3340"/>
      <c r="AU24" s="3340"/>
      <c r="AV24" s="3340"/>
      <c r="AW24" s="3340"/>
      <c r="AX24" s="3340"/>
      <c r="AY24" s="3340"/>
      <c r="AZ24" s="3340"/>
      <c r="BA24" s="3340"/>
      <c r="BB24" s="3340"/>
      <c r="BC24" s="3340"/>
      <c r="BD24" s="3340"/>
      <c r="BE24" s="3340"/>
      <c r="BF24" s="3340"/>
      <c r="BG24" s="3340"/>
      <c r="BH24" s="3340"/>
      <c r="BI24" s="3340"/>
      <c r="BJ24" s="3340"/>
      <c r="BK24" s="3340"/>
      <c r="BL24" s="3340"/>
      <c r="BM24" s="3340"/>
      <c r="BN24" s="3340"/>
      <c r="BO24" s="3340"/>
      <c r="BP24" s="3340"/>
      <c r="BQ24" s="3340"/>
      <c r="BR24" s="3340"/>
      <c r="BS24" s="3340"/>
      <c r="BT24" s="3340"/>
      <c r="BU24" s="3340"/>
      <c r="BV24" s="3340"/>
      <c r="BW24" s="3340"/>
      <c r="BX24" s="3340"/>
      <c r="BY24" s="3340"/>
      <c r="BZ24" s="3340"/>
      <c r="CA24" s="3340"/>
      <c r="CB24" s="3340"/>
      <c r="CC24" s="3340"/>
      <c r="CD24" s="3340"/>
      <c r="CE24" s="3340"/>
      <c r="CF24" s="3340"/>
      <c r="CG24" s="3340"/>
      <c r="CH24" s="3340"/>
      <c r="CI24" s="3340"/>
      <c r="CJ24" s="3340"/>
      <c r="CK24" s="3340"/>
      <c r="CL24" s="3340"/>
      <c r="CM24" s="3340"/>
      <c r="CN24" s="3340"/>
      <c r="CO24" s="3340"/>
      <c r="CP24" s="3340"/>
      <c r="CQ24" s="3340"/>
      <c r="CR24" s="3340"/>
      <c r="CS24" s="3340"/>
      <c r="CT24" s="3340"/>
      <c r="CU24" s="3340"/>
      <c r="CV24" s="3340"/>
      <c r="CW24" s="3340"/>
      <c r="CX24" s="3340"/>
      <c r="CY24" s="3340"/>
      <c r="CZ24" s="3340"/>
      <c r="DA24" s="3340"/>
      <c r="DB24" s="3340"/>
      <c r="DC24" s="3340"/>
      <c r="DD24" s="3340"/>
      <c r="DE24" s="3340"/>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40"/>
      <c r="AM25" s="3340"/>
      <c r="AN25" s="3340"/>
      <c r="AO25" s="3340"/>
      <c r="AP25" s="3340"/>
      <c r="AQ25" s="3340"/>
      <c r="AR25" s="3340"/>
      <c r="AS25" s="3340"/>
      <c r="AT25" s="3340"/>
      <c r="AU25" s="3340"/>
      <c r="AV25" s="3340"/>
      <c r="AW25" s="3340"/>
      <c r="AX25" s="3340"/>
      <c r="AY25" s="3340"/>
      <c r="AZ25" s="3340"/>
      <c r="BA25" s="3340"/>
      <c r="BB25" s="3340"/>
      <c r="BC25" s="3340"/>
      <c r="BD25" s="3340"/>
      <c r="BE25" s="3340"/>
      <c r="BF25" s="3340"/>
      <c r="BG25" s="3340"/>
      <c r="BH25" s="3340"/>
      <c r="BI25" s="3340"/>
      <c r="BJ25" s="3340"/>
      <c r="BK25" s="3340"/>
      <c r="BL25" s="3340"/>
      <c r="BM25" s="3340"/>
      <c r="BN25" s="3340"/>
      <c r="BO25" s="3340"/>
      <c r="BP25" s="3340"/>
      <c r="BQ25" s="3340"/>
      <c r="BR25" s="3340"/>
      <c r="BS25" s="3340"/>
      <c r="BT25" s="3340"/>
      <c r="BU25" s="3340"/>
      <c r="BV25" s="3340"/>
      <c r="BW25" s="3340"/>
      <c r="BX25" s="3340"/>
      <c r="BY25" s="3340"/>
      <c r="BZ25" s="3340"/>
      <c r="CA25" s="3340"/>
      <c r="CB25" s="3340"/>
      <c r="CC25" s="3340"/>
      <c r="CD25" s="3340"/>
      <c r="CE25" s="3340"/>
      <c r="CF25" s="3340"/>
      <c r="CG25" s="3340"/>
      <c r="CH25" s="3340"/>
      <c r="CI25" s="3340"/>
      <c r="CJ25" s="3340"/>
      <c r="CK25" s="3340"/>
      <c r="CL25" s="3340"/>
      <c r="CM25" s="3340"/>
      <c r="CN25" s="3340"/>
      <c r="CO25" s="3340"/>
      <c r="CP25" s="3340"/>
      <c r="CQ25" s="3340"/>
      <c r="CR25" s="3340"/>
      <c r="CS25" s="3340"/>
      <c r="CT25" s="3340"/>
      <c r="CU25" s="3340"/>
      <c r="CV25" s="3340"/>
      <c r="CW25" s="3340"/>
      <c r="CX25" s="3340"/>
      <c r="CY25" s="3340"/>
      <c r="CZ25" s="3340"/>
      <c r="DA25" s="3340"/>
      <c r="DB25" s="3340"/>
      <c r="DC25" s="3340"/>
      <c r="DD25" s="3340"/>
      <c r="DE25" s="3340"/>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658"/>
      <c r="AM26" s="3658"/>
      <c r="AN26" s="3658"/>
      <c r="AO26" s="3658"/>
      <c r="AP26" s="3658"/>
      <c r="AQ26" s="3658"/>
      <c r="AR26" s="3658"/>
      <c r="AS26" s="3658"/>
      <c r="AT26" s="3658"/>
      <c r="AU26" s="3658"/>
      <c r="AV26" s="3658"/>
      <c r="AW26" s="3658"/>
      <c r="AX26" s="3658"/>
      <c r="AY26" s="3658"/>
      <c r="AZ26" s="3658"/>
      <c r="BA26" s="3658"/>
      <c r="BB26" s="3658"/>
      <c r="BC26" s="3658"/>
      <c r="BD26" s="3658"/>
      <c r="BE26" s="3658"/>
      <c r="BF26" s="3658"/>
      <c r="BG26" s="3658"/>
      <c r="BH26" s="3658"/>
      <c r="BI26" s="3658"/>
      <c r="BJ26" s="3658"/>
      <c r="BK26" s="3658"/>
      <c r="BL26" s="3658"/>
      <c r="BM26" s="3658"/>
      <c r="BN26" s="3658"/>
      <c r="BO26" s="3658"/>
      <c r="BP26" s="3658"/>
      <c r="BQ26" s="3658"/>
      <c r="BR26" s="3658"/>
      <c r="BS26" s="3658"/>
      <c r="BT26" s="3658"/>
      <c r="BU26" s="3658"/>
      <c r="BV26" s="3658"/>
      <c r="BW26" s="3658"/>
      <c r="BX26" s="3658"/>
      <c r="BY26" s="3658"/>
      <c r="BZ26" s="3658"/>
      <c r="CA26" s="3658"/>
      <c r="CB26" s="3658"/>
      <c r="CC26" s="3658"/>
      <c r="CD26" s="3658"/>
      <c r="CE26" s="3658"/>
      <c r="CF26" s="3658"/>
      <c r="CG26" s="3658"/>
      <c r="CH26" s="3658"/>
      <c r="CI26" s="3658"/>
      <c r="CJ26" s="3658"/>
      <c r="CK26" s="3658"/>
      <c r="CL26" s="3658"/>
      <c r="CM26" s="3658"/>
      <c r="CN26" s="3658"/>
      <c r="CO26" s="3658"/>
      <c r="CP26" s="3658"/>
      <c r="CQ26" s="3658"/>
      <c r="CR26" s="3658"/>
      <c r="CS26" s="3658"/>
      <c r="CT26" s="3658"/>
      <c r="CU26" s="3658"/>
      <c r="CV26" s="3658"/>
      <c r="CW26" s="3658"/>
      <c r="CX26" s="3658"/>
      <c r="CY26" s="3658"/>
      <c r="CZ26" s="3658"/>
      <c r="DA26" s="3658"/>
      <c r="DB26" s="3658"/>
      <c r="DC26" s="3658"/>
      <c r="DD26" s="3658"/>
      <c r="DE26" s="3658"/>
    </row>
    <row customHeight="1" ht="14.25">
      <c r="Q27" s="377"/>
      <c r="R27" s="377"/>
      <c r="S27" s="2141" t="str">
        <f>IF(org=0,"Не определено",org)</f>
        <v>Филиал "Смоленская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c r="AL27" s="3660"/>
      <c r="AM27" s="3660"/>
      <c r="AN27" s="3660"/>
      <c r="AO27" s="3660"/>
      <c r="AP27" s="3660"/>
      <c r="AQ27" s="3660"/>
      <c r="AR27" s="3660"/>
      <c r="AS27" s="3660"/>
      <c r="AT27" s="3660"/>
      <c r="AU27" s="3660"/>
      <c r="AV27" s="3660"/>
      <c r="AW27" s="3660"/>
      <c r="AX27" s="3660"/>
      <c r="AY27" s="3660"/>
      <c r="AZ27" s="3660"/>
      <c r="BA27" s="3660"/>
      <c r="BB27" s="3660"/>
      <c r="BC27" s="3660"/>
      <c r="BD27" s="3660"/>
      <c r="BE27" s="3660"/>
      <c r="BF27" s="3660"/>
      <c r="BG27" s="3660"/>
      <c r="BH27" s="3660"/>
      <c r="BI27" s="3660"/>
      <c r="BJ27" s="3660"/>
      <c r="BK27" s="3660"/>
      <c r="BL27" s="3660"/>
      <c r="BM27" s="3660"/>
      <c r="BN27" s="3660"/>
      <c r="BO27" s="3660"/>
      <c r="BP27" s="3660"/>
      <c r="BQ27" s="3660"/>
      <c r="BR27" s="3660"/>
      <c r="BS27" s="3660"/>
      <c r="BT27" s="3660"/>
      <c r="BU27" s="3660"/>
      <c r="BV27" s="3660"/>
      <c r="BW27" s="3660"/>
      <c r="BX27" s="3660"/>
      <c r="BY27" s="3660"/>
      <c r="BZ27" s="3660"/>
      <c r="CA27" s="3660"/>
      <c r="CB27" s="3660"/>
      <c r="CC27" s="3660"/>
      <c r="CD27" s="3660"/>
      <c r="CE27" s="3660"/>
      <c r="CF27" s="3660"/>
      <c r="CG27" s="3660"/>
      <c r="CH27" s="3660"/>
      <c r="CI27" s="3660"/>
      <c r="CJ27" s="3660"/>
      <c r="CK27" s="3660"/>
      <c r="CL27" s="3660"/>
      <c r="CM27" s="3660"/>
      <c r="CN27" s="3660"/>
      <c r="CO27" s="3660"/>
      <c r="CP27" s="3660"/>
      <c r="CQ27" s="3660"/>
      <c r="CR27" s="3660"/>
      <c r="CS27" s="3660"/>
      <c r="CT27" s="3660"/>
      <c r="CU27" s="3660"/>
      <c r="CV27" s="3660"/>
      <c r="CW27" s="3660"/>
      <c r="CX27" s="3660"/>
      <c r="CY27" s="3660"/>
      <c r="CZ27" s="3660"/>
      <c r="DA27" s="3660"/>
      <c r="DB27" s="3660"/>
      <c r="DC27" s="3660"/>
      <c r="DD27" s="3660"/>
      <c r="DE27" s="3660"/>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62"/>
      <c r="AM28" s="3662"/>
      <c r="AN28" s="3662"/>
      <c r="AO28" s="3662"/>
      <c r="AP28" s="3662"/>
      <c r="AQ28" s="3662"/>
      <c r="AR28" s="3662"/>
      <c r="AS28" s="3662"/>
      <c r="AT28" s="3662"/>
      <c r="AU28" s="3662"/>
      <c r="AV28" s="3662"/>
      <c r="AW28" s="3662"/>
      <c r="AX28" s="3662"/>
      <c r="AY28" s="3662"/>
      <c r="AZ28" s="3662"/>
      <c r="BA28" s="3662"/>
      <c r="BB28" s="3662"/>
      <c r="BC28" s="3662"/>
      <c r="BD28" s="3662"/>
      <c r="BE28" s="3662"/>
      <c r="BF28" s="3662"/>
      <c r="BG28" s="3662"/>
      <c r="BH28" s="3662"/>
      <c r="BI28" s="3662"/>
      <c r="BJ28" s="3662"/>
      <c r="BK28" s="3662"/>
      <c r="BL28" s="3662"/>
      <c r="BM28" s="3662"/>
      <c r="BN28" s="3662"/>
      <c r="BO28" s="3662"/>
      <c r="BP28" s="3662"/>
      <c r="BQ28" s="3662"/>
      <c r="BR28" s="3662"/>
      <c r="BS28" s="3662"/>
      <c r="BT28" s="3662"/>
      <c r="BU28" s="3662"/>
      <c r="BV28" s="3662"/>
      <c r="BW28" s="3662"/>
      <c r="BX28" s="3662"/>
      <c r="BY28" s="3662"/>
      <c r="BZ28" s="3662"/>
      <c r="CA28" s="3662"/>
      <c r="CB28" s="3662"/>
      <c r="CC28" s="3662"/>
      <c r="CD28" s="3662"/>
      <c r="CE28" s="3662"/>
      <c r="CF28" s="3662"/>
      <c r="CG28" s="3662"/>
      <c r="CH28" s="3662"/>
      <c r="CI28" s="3662"/>
      <c r="CJ28" s="3662"/>
      <c r="CK28" s="3662"/>
      <c r="CL28" s="3662"/>
      <c r="CM28" s="3662"/>
      <c r="CN28" s="3662"/>
      <c r="CO28" s="3662"/>
      <c r="CP28" s="3662"/>
      <c r="CQ28" s="3662"/>
      <c r="CR28" s="3662"/>
      <c r="CS28" s="3662"/>
      <c r="CT28" s="3662"/>
      <c r="CU28" s="3662"/>
      <c r="CV28" s="3662"/>
      <c r="CW28" s="3662"/>
      <c r="CX28" s="3662"/>
      <c r="CY28" s="3662"/>
      <c r="CZ28" s="3662"/>
      <c r="DA28" s="3662"/>
      <c r="DB28" s="3662"/>
      <c r="DC28" s="3662"/>
      <c r="DD28" s="3662"/>
      <c r="DE28" s="3662"/>
      <c r="DF28" s="515"/>
    </row>
    <row s="366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100"/>
      <c r="X29" s="2100"/>
      <c r="Y29" s="2100"/>
      <c r="Z29" s="2100"/>
      <c r="AA29" s="2100"/>
      <c r="AB29" s="2100"/>
      <c r="AC29" s="322"/>
      <c r="AD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100"/>
      <c r="AF29" s="2100"/>
      <c r="AG29" s="2100"/>
      <c r="AH29" s="2100"/>
      <c r="AI29" s="2100"/>
      <c r="AJ29" s="2100"/>
      <c r="AK29" s="322"/>
      <c r="AL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3670"/>
      <c r="AN29" s="3670"/>
      <c r="AO29" s="3670"/>
      <c r="AP29" s="3670"/>
      <c r="AQ29" s="3670"/>
      <c r="AR29" s="3670"/>
      <c r="AS29" s="3340"/>
      <c r="AT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3670"/>
      <c r="AV29" s="3670"/>
      <c r="AW29" s="3670"/>
      <c r="AX29" s="3670"/>
      <c r="AY29" s="3670"/>
      <c r="AZ29" s="3670"/>
      <c r="BA29" s="3340"/>
      <c r="BB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3670"/>
      <c r="BD29" s="3670"/>
      <c r="BE29" s="3670"/>
      <c r="BF29" s="3670"/>
      <c r="BG29" s="3670"/>
      <c r="BH29" s="3670"/>
      <c r="BI29" s="3340"/>
      <c r="BJ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3670"/>
      <c r="BL29" s="3670"/>
      <c r="BM29" s="3670"/>
      <c r="BN29" s="3670"/>
      <c r="BO29" s="3670"/>
      <c r="BP29" s="3670"/>
      <c r="BQ29" s="3340"/>
      <c r="BR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3670"/>
      <c r="BT29" s="3670"/>
      <c r="BU29" s="3670"/>
      <c r="BV29" s="3670"/>
      <c r="BW29" s="3670"/>
      <c r="BX29" s="3670"/>
      <c r="BY29" s="3340"/>
      <c r="BZ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A29" s="3670"/>
      <c r="CB29" s="3670"/>
      <c r="CC29" s="3670"/>
      <c r="CD29" s="3670"/>
      <c r="CE29" s="3670"/>
      <c r="CF29" s="3670"/>
      <c r="CG29" s="3340"/>
      <c r="CH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I29" s="3670"/>
      <c r="CJ29" s="3670"/>
      <c r="CK29" s="3670"/>
      <c r="CL29" s="3670"/>
      <c r="CM29" s="3670"/>
      <c r="CN29" s="3670"/>
      <c r="CO29" s="3340"/>
      <c r="CP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Q29" s="3670"/>
      <c r="CR29" s="3670"/>
      <c r="CS29" s="3670"/>
      <c r="CT29" s="3670"/>
      <c r="CU29" s="3670"/>
      <c r="CV29" s="3670"/>
      <c r="CW29" s="3340"/>
      <c r="CX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Y29" s="3670"/>
      <c r="CZ29" s="3670"/>
      <c r="DA29" s="3670"/>
      <c r="DB29" s="3670"/>
      <c r="DC29" s="3670"/>
      <c r="DD29" s="3670"/>
      <c r="DE29" s="3340"/>
      <c r="DF29" s="322"/>
      <c r="DG29" s="268"/>
      <c r="DH29" s="368"/>
      <c r="DI29" s="368"/>
      <c r="DJ29" s="368"/>
      <c r="DK29" s="368"/>
      <c r="DL29" s="368"/>
    </row>
    <row s="3663"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45274.43614583334</v>
      </c>
      <c r="W30" s="2099"/>
      <c r="X30" s="2099"/>
      <c r="Y30" s="2099"/>
      <c r="Z30" s="2099"/>
      <c r="AA30" s="2099"/>
      <c r="AB30" s="2099"/>
      <c r="AC30" s="322"/>
      <c r="AD30" s="2099" t="str">
        <f>IF(TITLE_DATE_PR_CHANGE="",IF(TITLE_DATE_PR="","",TITLE_DATE_PR),TITLE_DATE_PR_CHANGE)</f>
        <v>45274.43614583334</v>
      </c>
      <c r="AE30" s="2099"/>
      <c r="AF30" s="2099"/>
      <c r="AG30" s="2099"/>
      <c r="AH30" s="2099"/>
      <c r="AI30" s="2099"/>
      <c r="AJ30" s="2099"/>
      <c r="AK30" s="322"/>
      <c r="AL30" s="3674" t="str">
        <f>IF(TITLE_DATE_PR_CHANGE="",IF(TITLE_DATE_PR="","",TITLE_DATE_PR),TITLE_DATE_PR_CHANGE)</f>
        <v>45274.43614583334</v>
      </c>
      <c r="AM30" s="3674"/>
      <c r="AN30" s="3674"/>
      <c r="AO30" s="3674"/>
      <c r="AP30" s="3674"/>
      <c r="AQ30" s="3674"/>
      <c r="AR30" s="3674"/>
      <c r="AS30" s="3340"/>
      <c r="AT30" s="3674" t="str">
        <f>IF(TITLE_DATE_PR_CHANGE="",IF(TITLE_DATE_PR="","",TITLE_DATE_PR),TITLE_DATE_PR_CHANGE)</f>
        <v>45274.43614583334</v>
      </c>
      <c r="AU30" s="3674"/>
      <c r="AV30" s="3674"/>
      <c r="AW30" s="3674"/>
      <c r="AX30" s="3674"/>
      <c r="AY30" s="3674"/>
      <c r="AZ30" s="3674"/>
      <c r="BA30" s="3340"/>
      <c r="BB30" s="3674" t="str">
        <f>IF(TITLE_DATE_PR_CHANGE="",IF(TITLE_DATE_PR="","",TITLE_DATE_PR),TITLE_DATE_PR_CHANGE)</f>
        <v>45274.43614583334</v>
      </c>
      <c r="BC30" s="3674"/>
      <c r="BD30" s="3674"/>
      <c r="BE30" s="3674"/>
      <c r="BF30" s="3674"/>
      <c r="BG30" s="3674"/>
      <c r="BH30" s="3674"/>
      <c r="BI30" s="3340"/>
      <c r="BJ30" s="3674" t="str">
        <f>IF(TITLE_DATE_PR_CHANGE="",IF(TITLE_DATE_PR="","",TITLE_DATE_PR),TITLE_DATE_PR_CHANGE)</f>
        <v>45274.43614583334</v>
      </c>
      <c r="BK30" s="3674"/>
      <c r="BL30" s="3674"/>
      <c r="BM30" s="3674"/>
      <c r="BN30" s="3674"/>
      <c r="BO30" s="3674"/>
      <c r="BP30" s="3674"/>
      <c r="BQ30" s="3340"/>
      <c r="BR30" s="3674" t="str">
        <f>IF(TITLE_DATE_PR_CHANGE="",IF(TITLE_DATE_PR="","",TITLE_DATE_PR),TITLE_DATE_PR_CHANGE)</f>
        <v>45274.43614583334</v>
      </c>
      <c r="BS30" s="3674"/>
      <c r="BT30" s="3674"/>
      <c r="BU30" s="3674"/>
      <c r="BV30" s="3674"/>
      <c r="BW30" s="3674"/>
      <c r="BX30" s="3674"/>
      <c r="BY30" s="3340"/>
      <c r="BZ30" s="3674" t="str">
        <f>IF(TITLE_DATE_PR_CHANGE="",IF(TITLE_DATE_PR="","",TITLE_DATE_PR),TITLE_DATE_PR_CHANGE)</f>
        <v>45274.43614583334</v>
      </c>
      <c r="CA30" s="3674"/>
      <c r="CB30" s="3674"/>
      <c r="CC30" s="3674"/>
      <c r="CD30" s="3674"/>
      <c r="CE30" s="3674"/>
      <c r="CF30" s="3674"/>
      <c r="CG30" s="3340"/>
      <c r="CH30" s="3674" t="str">
        <f>IF(TITLE_DATE_PR_CHANGE="",IF(TITLE_DATE_PR="","",TITLE_DATE_PR),TITLE_DATE_PR_CHANGE)</f>
        <v>45274.43614583334</v>
      </c>
      <c r="CI30" s="3674"/>
      <c r="CJ30" s="3674"/>
      <c r="CK30" s="3674"/>
      <c r="CL30" s="3674"/>
      <c r="CM30" s="3674"/>
      <c r="CN30" s="3674"/>
      <c r="CO30" s="3340"/>
      <c r="CP30" s="3674" t="str">
        <f>IF(TITLE_DATE_PR_CHANGE="",IF(TITLE_DATE_PR="","",TITLE_DATE_PR),TITLE_DATE_PR_CHANGE)</f>
        <v>45274.43614583334</v>
      </c>
      <c r="CQ30" s="3674"/>
      <c r="CR30" s="3674"/>
      <c r="CS30" s="3674"/>
      <c r="CT30" s="3674"/>
      <c r="CU30" s="3674"/>
      <c r="CV30" s="3674"/>
      <c r="CW30" s="3340"/>
      <c r="CX30" s="3674" t="str">
        <f>IF(TITLE_DATE_PR_CHANGE="",IF(TITLE_DATE_PR="","",TITLE_DATE_PR),TITLE_DATE_PR_CHANGE)</f>
        <v>45274.43614583334</v>
      </c>
      <c r="CY30" s="3674"/>
      <c r="CZ30" s="3674"/>
      <c r="DA30" s="3674"/>
      <c r="DB30" s="3674"/>
      <c r="DC30" s="3674"/>
      <c r="DD30" s="3674"/>
      <c r="DE30" s="3340"/>
      <c r="DF30" s="322"/>
      <c r="DG30" s="268"/>
      <c r="DH30" s="368"/>
      <c r="DI30" s="368"/>
      <c r="DJ30" s="368"/>
      <c r="DK30" s="368"/>
      <c r="DL30" s="368"/>
    </row>
    <row s="3663"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185,186,319</v>
      </c>
      <c r="W31" s="2100"/>
      <c r="X31" s="2100"/>
      <c r="Y31" s="2100"/>
      <c r="Z31" s="2100"/>
      <c r="AA31" s="2100"/>
      <c r="AB31" s="2100"/>
      <c r="AC31" s="322"/>
      <c r="AD31" s="2100" t="str">
        <f>IF(TITLE_NUMBER_PR_CHANGE="",IF(TITLE_NUMBER_PR="","",TITLE_NUMBER_PR),TITLE_NUMBER_PR_CHANGE)</f>
        <v>185,186,319</v>
      </c>
      <c r="AE31" s="2100"/>
      <c r="AF31" s="2100"/>
      <c r="AG31" s="2100"/>
      <c r="AH31" s="2100"/>
      <c r="AI31" s="2100"/>
      <c r="AJ31" s="2100"/>
      <c r="AK31" s="322"/>
      <c r="AL31" s="3670" t="str">
        <f>IF(TITLE_NUMBER_PR_CHANGE="",IF(TITLE_NUMBER_PR="","",TITLE_NUMBER_PR),TITLE_NUMBER_PR_CHANGE)</f>
        <v>185,186,319</v>
      </c>
      <c r="AM31" s="3670"/>
      <c r="AN31" s="3670"/>
      <c r="AO31" s="3670"/>
      <c r="AP31" s="3670"/>
      <c r="AQ31" s="3670"/>
      <c r="AR31" s="3670"/>
      <c r="AS31" s="3340"/>
      <c r="AT31" s="3670" t="str">
        <f>IF(TITLE_NUMBER_PR_CHANGE="",IF(TITLE_NUMBER_PR="","",TITLE_NUMBER_PR),TITLE_NUMBER_PR_CHANGE)</f>
        <v>185,186,319</v>
      </c>
      <c r="AU31" s="3670"/>
      <c r="AV31" s="3670"/>
      <c r="AW31" s="3670"/>
      <c r="AX31" s="3670"/>
      <c r="AY31" s="3670"/>
      <c r="AZ31" s="3670"/>
      <c r="BA31" s="3340"/>
      <c r="BB31" s="3670" t="str">
        <f>IF(TITLE_NUMBER_PR_CHANGE="",IF(TITLE_NUMBER_PR="","",TITLE_NUMBER_PR),TITLE_NUMBER_PR_CHANGE)</f>
        <v>185,186,319</v>
      </c>
      <c r="BC31" s="3670"/>
      <c r="BD31" s="3670"/>
      <c r="BE31" s="3670"/>
      <c r="BF31" s="3670"/>
      <c r="BG31" s="3670"/>
      <c r="BH31" s="3670"/>
      <c r="BI31" s="3340"/>
      <c r="BJ31" s="3670" t="str">
        <f>IF(TITLE_NUMBER_PR_CHANGE="",IF(TITLE_NUMBER_PR="","",TITLE_NUMBER_PR),TITLE_NUMBER_PR_CHANGE)</f>
        <v>185,186,319</v>
      </c>
      <c r="BK31" s="3670"/>
      <c r="BL31" s="3670"/>
      <c r="BM31" s="3670"/>
      <c r="BN31" s="3670"/>
      <c r="BO31" s="3670"/>
      <c r="BP31" s="3670"/>
      <c r="BQ31" s="3340"/>
      <c r="BR31" s="3670" t="str">
        <f>IF(TITLE_NUMBER_PR_CHANGE="",IF(TITLE_NUMBER_PR="","",TITLE_NUMBER_PR),TITLE_NUMBER_PR_CHANGE)</f>
        <v>185,186,319</v>
      </c>
      <c r="BS31" s="3670"/>
      <c r="BT31" s="3670"/>
      <c r="BU31" s="3670"/>
      <c r="BV31" s="3670"/>
      <c r="BW31" s="3670"/>
      <c r="BX31" s="3670"/>
      <c r="BY31" s="3340"/>
      <c r="BZ31" s="3670" t="str">
        <f>IF(TITLE_NUMBER_PR_CHANGE="",IF(TITLE_NUMBER_PR="","",TITLE_NUMBER_PR),TITLE_NUMBER_PR_CHANGE)</f>
        <v>185,186,319</v>
      </c>
      <c r="CA31" s="3670"/>
      <c r="CB31" s="3670"/>
      <c r="CC31" s="3670"/>
      <c r="CD31" s="3670"/>
      <c r="CE31" s="3670"/>
      <c r="CF31" s="3670"/>
      <c r="CG31" s="3340"/>
      <c r="CH31" s="3670" t="str">
        <f>IF(TITLE_NUMBER_PR_CHANGE="",IF(TITLE_NUMBER_PR="","",TITLE_NUMBER_PR),TITLE_NUMBER_PR_CHANGE)</f>
        <v>185,186,319</v>
      </c>
      <c r="CI31" s="3670"/>
      <c r="CJ31" s="3670"/>
      <c r="CK31" s="3670"/>
      <c r="CL31" s="3670"/>
      <c r="CM31" s="3670"/>
      <c r="CN31" s="3670"/>
      <c r="CO31" s="3340"/>
      <c r="CP31" s="3670" t="str">
        <f>IF(TITLE_NUMBER_PR_CHANGE="",IF(TITLE_NUMBER_PR="","",TITLE_NUMBER_PR),TITLE_NUMBER_PR_CHANGE)</f>
        <v>185,186,319</v>
      </c>
      <c r="CQ31" s="3670"/>
      <c r="CR31" s="3670"/>
      <c r="CS31" s="3670"/>
      <c r="CT31" s="3670"/>
      <c r="CU31" s="3670"/>
      <c r="CV31" s="3670"/>
      <c r="CW31" s="3340"/>
      <c r="CX31" s="3670" t="str">
        <f>IF(TITLE_NUMBER_PR_CHANGE="",IF(TITLE_NUMBER_PR="","",TITLE_NUMBER_PR),TITLE_NUMBER_PR_CHANGE)</f>
        <v>185,186,319</v>
      </c>
      <c r="CY31" s="3670"/>
      <c r="CZ31" s="3670"/>
      <c r="DA31" s="3670"/>
      <c r="DB31" s="3670"/>
      <c r="DC31" s="3670"/>
      <c r="DD31" s="3670"/>
      <c r="DE31" s="3340"/>
      <c r="DF31" s="322"/>
      <c r="DG31" s="268"/>
      <c r="DH31" s="368"/>
      <c r="DI31" s="368"/>
      <c r="DJ31" s="368"/>
      <c r="DK31" s="368"/>
      <c r="DL31" s="368"/>
    </row>
    <row s="366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https://rek.admin-smolensk.ru/docs/postmin-2023/</v>
      </c>
      <c r="W32" s="2100"/>
      <c r="X32" s="2100"/>
      <c r="Y32" s="2100"/>
      <c r="Z32" s="2100"/>
      <c r="AA32" s="2100"/>
      <c r="AB32" s="2100"/>
      <c r="AC32" s="322"/>
      <c r="AD32" s="2100" t="str">
        <f>IF(TITLE_IST_PUB_CHANGE="",IF(TITLE_IST_PUB="","",TITLE_IST_PUB),TITLE_IST_PUB_CHANGE)</f>
        <v>https://rek.admin-smolensk.ru/docs/postmin-2023/</v>
      </c>
      <c r="AE32" s="2100"/>
      <c r="AF32" s="2100"/>
      <c r="AG32" s="2100"/>
      <c r="AH32" s="2100"/>
      <c r="AI32" s="2100"/>
      <c r="AJ32" s="2100"/>
      <c r="AK32" s="322"/>
      <c r="AL32" s="3670" t="str">
        <f>IF(TITLE_IST_PUB_CHANGE="",IF(TITLE_IST_PUB="","",TITLE_IST_PUB),TITLE_IST_PUB_CHANGE)</f>
        <v>https://rek.admin-smolensk.ru/docs/postmin-2023/</v>
      </c>
      <c r="AM32" s="3670"/>
      <c r="AN32" s="3670"/>
      <c r="AO32" s="3670"/>
      <c r="AP32" s="3670"/>
      <c r="AQ32" s="3670"/>
      <c r="AR32" s="3670"/>
      <c r="AS32" s="3340"/>
      <c r="AT32" s="3670" t="str">
        <f>IF(TITLE_IST_PUB_CHANGE="",IF(TITLE_IST_PUB="","",TITLE_IST_PUB),TITLE_IST_PUB_CHANGE)</f>
        <v>https://rek.admin-smolensk.ru/docs/postmin-2023/</v>
      </c>
      <c r="AU32" s="3670"/>
      <c r="AV32" s="3670"/>
      <c r="AW32" s="3670"/>
      <c r="AX32" s="3670"/>
      <c r="AY32" s="3670"/>
      <c r="AZ32" s="3670"/>
      <c r="BA32" s="3340"/>
      <c r="BB32" s="3670" t="str">
        <f>IF(TITLE_IST_PUB_CHANGE="",IF(TITLE_IST_PUB="","",TITLE_IST_PUB),TITLE_IST_PUB_CHANGE)</f>
        <v>https://rek.admin-smolensk.ru/docs/postmin-2023/</v>
      </c>
      <c r="BC32" s="3670"/>
      <c r="BD32" s="3670"/>
      <c r="BE32" s="3670"/>
      <c r="BF32" s="3670"/>
      <c r="BG32" s="3670"/>
      <c r="BH32" s="3670"/>
      <c r="BI32" s="3340"/>
      <c r="BJ32" s="3670" t="str">
        <f>IF(TITLE_IST_PUB_CHANGE="",IF(TITLE_IST_PUB="","",TITLE_IST_PUB),TITLE_IST_PUB_CHANGE)</f>
        <v>https://rek.admin-smolensk.ru/docs/postmin-2023/</v>
      </c>
      <c r="BK32" s="3670"/>
      <c r="BL32" s="3670"/>
      <c r="BM32" s="3670"/>
      <c r="BN32" s="3670"/>
      <c r="BO32" s="3670"/>
      <c r="BP32" s="3670"/>
      <c r="BQ32" s="3340"/>
      <c r="BR32" s="3670" t="str">
        <f>IF(TITLE_IST_PUB_CHANGE="",IF(TITLE_IST_PUB="","",TITLE_IST_PUB),TITLE_IST_PUB_CHANGE)</f>
        <v>https://rek.admin-smolensk.ru/docs/postmin-2023/</v>
      </c>
      <c r="BS32" s="3670"/>
      <c r="BT32" s="3670"/>
      <c r="BU32" s="3670"/>
      <c r="BV32" s="3670"/>
      <c r="BW32" s="3670"/>
      <c r="BX32" s="3670"/>
      <c r="BY32" s="3340"/>
      <c r="BZ32" s="3670" t="str">
        <f>IF(TITLE_IST_PUB_CHANGE="",IF(TITLE_IST_PUB="","",TITLE_IST_PUB),TITLE_IST_PUB_CHANGE)</f>
        <v>https://rek.admin-smolensk.ru/docs/postmin-2023/</v>
      </c>
      <c r="CA32" s="3670"/>
      <c r="CB32" s="3670"/>
      <c r="CC32" s="3670"/>
      <c r="CD32" s="3670"/>
      <c r="CE32" s="3670"/>
      <c r="CF32" s="3670"/>
      <c r="CG32" s="3340"/>
      <c r="CH32" s="3670" t="str">
        <f>IF(TITLE_IST_PUB_CHANGE="",IF(TITLE_IST_PUB="","",TITLE_IST_PUB),TITLE_IST_PUB_CHANGE)</f>
        <v>https://rek.admin-smolensk.ru/docs/postmin-2023/</v>
      </c>
      <c r="CI32" s="3670"/>
      <c r="CJ32" s="3670"/>
      <c r="CK32" s="3670"/>
      <c r="CL32" s="3670"/>
      <c r="CM32" s="3670"/>
      <c r="CN32" s="3670"/>
      <c r="CO32" s="3340"/>
      <c r="CP32" s="3670" t="str">
        <f>IF(TITLE_IST_PUB_CHANGE="",IF(TITLE_IST_PUB="","",TITLE_IST_PUB),TITLE_IST_PUB_CHANGE)</f>
        <v>https://rek.admin-smolensk.ru/docs/postmin-2023/</v>
      </c>
      <c r="CQ32" s="3670"/>
      <c r="CR32" s="3670"/>
      <c r="CS32" s="3670"/>
      <c r="CT32" s="3670"/>
      <c r="CU32" s="3670"/>
      <c r="CV32" s="3670"/>
      <c r="CW32" s="3340"/>
      <c r="CX32" s="3670" t="str">
        <f>IF(TITLE_IST_PUB_CHANGE="",IF(TITLE_IST_PUB="","",TITLE_IST_PUB),TITLE_IST_PUB_CHANGE)</f>
        <v>https://rek.admin-smolensk.ru/docs/postmin-2023/</v>
      </c>
      <c r="CY32" s="3670"/>
      <c r="CZ32" s="3670"/>
      <c r="DA32" s="3670"/>
      <c r="DB32" s="3670"/>
      <c r="DC32" s="3670"/>
      <c r="DD32" s="3670"/>
      <c r="DE32" s="3340"/>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662"/>
      <c r="AM33" s="3662"/>
      <c r="AN33" s="3662"/>
      <c r="AO33" s="3662"/>
      <c r="AP33" s="3662"/>
      <c r="AQ33" s="3662"/>
      <c r="AR33" s="3662"/>
      <c r="AS33" s="3662"/>
      <c r="AT33" s="3662"/>
      <c r="AU33" s="3662"/>
      <c r="AV33" s="3662"/>
      <c r="AW33" s="3662"/>
      <c r="AX33" s="3662"/>
      <c r="AY33" s="3662"/>
      <c r="AZ33" s="3662"/>
      <c r="BA33" s="3662"/>
      <c r="BB33" s="3662"/>
      <c r="BC33" s="3662"/>
      <c r="BD33" s="3662"/>
      <c r="BE33" s="3662"/>
      <c r="BF33" s="3662"/>
      <c r="BG33" s="3662"/>
      <c r="BH33" s="3662"/>
      <c r="BI33" s="3662"/>
      <c r="BJ33" s="3662"/>
      <c r="BK33" s="3662"/>
      <c r="BL33" s="3662"/>
      <c r="BM33" s="3662"/>
      <c r="BN33" s="3662"/>
      <c r="BO33" s="3662"/>
      <c r="BP33" s="3662"/>
      <c r="BQ33" s="3662"/>
      <c r="BR33" s="3662"/>
      <c r="BS33" s="3662"/>
      <c r="BT33" s="3662"/>
      <c r="BU33" s="3662"/>
      <c r="BV33" s="3662"/>
      <c r="BW33" s="3662"/>
      <c r="BX33" s="3662"/>
      <c r="BY33" s="3662"/>
      <c r="BZ33" s="3662"/>
      <c r="CA33" s="3662"/>
      <c r="CB33" s="3662"/>
      <c r="CC33" s="3662"/>
      <c r="CD33" s="3662"/>
      <c r="CE33" s="3662"/>
      <c r="CF33" s="3662"/>
      <c r="CG33" s="3662"/>
      <c r="CH33" s="3662"/>
      <c r="CI33" s="3662"/>
      <c r="CJ33" s="3662"/>
      <c r="CK33" s="3662"/>
      <c r="CL33" s="3662"/>
      <c r="CM33" s="3662"/>
      <c r="CN33" s="3662"/>
      <c r="CO33" s="3662"/>
      <c r="CP33" s="3662"/>
      <c r="CQ33" s="3662"/>
      <c r="CR33" s="3662"/>
      <c r="CS33" s="3662"/>
      <c r="CT33" s="3662"/>
      <c r="CU33" s="3662"/>
      <c r="CV33" s="3662"/>
      <c r="CW33" s="3662"/>
      <c r="CX33" s="3662"/>
      <c r="CY33" s="3662"/>
      <c r="CZ33" s="3662"/>
      <c r="DA33" s="3662"/>
      <c r="DB33" s="3662"/>
      <c r="DC33" s="3662"/>
      <c r="DD33" s="3662"/>
      <c r="DE33" s="3662"/>
      <c r="DF33" s="515"/>
    </row>
    <row s="3663"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45274.43614583334</v>
      </c>
      <c r="W34" s="2099"/>
      <c r="X34" s="2099"/>
      <c r="Y34" s="2099"/>
      <c r="Z34" s="2099"/>
      <c r="AA34" s="2099"/>
      <c r="AB34" s="2099"/>
      <c r="AC34" s="322"/>
      <c r="AD34" s="2099" t="str">
        <f>IF(TITLE_DATE_PR_CHANGE="",IF(TITLE_DATE_PR="","",TITLE_DATE_PR),TITLE_DATE_PR_CHANGE)</f>
        <v>45274.43614583334</v>
      </c>
      <c r="AE34" s="2099"/>
      <c r="AF34" s="2099"/>
      <c r="AG34" s="2099"/>
      <c r="AH34" s="2099"/>
      <c r="AI34" s="2099"/>
      <c r="AJ34" s="2099"/>
      <c r="AK34" s="322"/>
      <c r="AL34" s="3674" t="str">
        <f>IF(TITLE_DATE_PR_CHANGE="",IF(TITLE_DATE_PR="","",TITLE_DATE_PR),TITLE_DATE_PR_CHANGE)</f>
        <v>45274.43614583334</v>
      </c>
      <c r="AM34" s="3674"/>
      <c r="AN34" s="3674"/>
      <c r="AO34" s="3674"/>
      <c r="AP34" s="3674"/>
      <c r="AQ34" s="3674"/>
      <c r="AR34" s="3674"/>
      <c r="AS34" s="3340"/>
      <c r="AT34" s="3674" t="str">
        <f>IF(TITLE_DATE_PR_CHANGE="",IF(TITLE_DATE_PR="","",TITLE_DATE_PR),TITLE_DATE_PR_CHANGE)</f>
        <v>45274.43614583334</v>
      </c>
      <c r="AU34" s="3674"/>
      <c r="AV34" s="3674"/>
      <c r="AW34" s="3674"/>
      <c r="AX34" s="3674"/>
      <c r="AY34" s="3674"/>
      <c r="AZ34" s="3674"/>
      <c r="BA34" s="3340"/>
      <c r="BB34" s="3674" t="str">
        <f>IF(TITLE_DATE_PR_CHANGE="",IF(TITLE_DATE_PR="","",TITLE_DATE_PR),TITLE_DATE_PR_CHANGE)</f>
        <v>45274.43614583334</v>
      </c>
      <c r="BC34" s="3674"/>
      <c r="BD34" s="3674"/>
      <c r="BE34" s="3674"/>
      <c r="BF34" s="3674"/>
      <c r="BG34" s="3674"/>
      <c r="BH34" s="3674"/>
      <c r="BI34" s="3340"/>
      <c r="BJ34" s="3674" t="str">
        <f>IF(TITLE_DATE_PR_CHANGE="",IF(TITLE_DATE_PR="","",TITLE_DATE_PR),TITLE_DATE_PR_CHANGE)</f>
        <v>45274.43614583334</v>
      </c>
      <c r="BK34" s="3674"/>
      <c r="BL34" s="3674"/>
      <c r="BM34" s="3674"/>
      <c r="BN34" s="3674"/>
      <c r="BO34" s="3674"/>
      <c r="BP34" s="3674"/>
      <c r="BQ34" s="3340"/>
      <c r="BR34" s="3674" t="str">
        <f>IF(TITLE_DATE_PR_CHANGE="",IF(TITLE_DATE_PR="","",TITLE_DATE_PR),TITLE_DATE_PR_CHANGE)</f>
        <v>45274.43614583334</v>
      </c>
      <c r="BS34" s="3674"/>
      <c r="BT34" s="3674"/>
      <c r="BU34" s="3674"/>
      <c r="BV34" s="3674"/>
      <c r="BW34" s="3674"/>
      <c r="BX34" s="3674"/>
      <c r="BY34" s="3340"/>
      <c r="BZ34" s="3674" t="str">
        <f>IF(TITLE_DATE_PR_CHANGE="",IF(TITLE_DATE_PR="","",TITLE_DATE_PR),TITLE_DATE_PR_CHANGE)</f>
        <v>45274.43614583334</v>
      </c>
      <c r="CA34" s="3674"/>
      <c r="CB34" s="3674"/>
      <c r="CC34" s="3674"/>
      <c r="CD34" s="3674"/>
      <c r="CE34" s="3674"/>
      <c r="CF34" s="3674"/>
      <c r="CG34" s="3340"/>
      <c r="CH34" s="3674" t="str">
        <f>IF(TITLE_DATE_PR_CHANGE="",IF(TITLE_DATE_PR="","",TITLE_DATE_PR),TITLE_DATE_PR_CHANGE)</f>
        <v>45274.43614583334</v>
      </c>
      <c r="CI34" s="3674"/>
      <c r="CJ34" s="3674"/>
      <c r="CK34" s="3674"/>
      <c r="CL34" s="3674"/>
      <c r="CM34" s="3674"/>
      <c r="CN34" s="3674"/>
      <c r="CO34" s="3340"/>
      <c r="CP34" s="3674" t="str">
        <f>IF(TITLE_DATE_PR_CHANGE="",IF(TITLE_DATE_PR="","",TITLE_DATE_PR),TITLE_DATE_PR_CHANGE)</f>
        <v>45274.43614583334</v>
      </c>
      <c r="CQ34" s="3674"/>
      <c r="CR34" s="3674"/>
      <c r="CS34" s="3674"/>
      <c r="CT34" s="3674"/>
      <c r="CU34" s="3674"/>
      <c r="CV34" s="3674"/>
      <c r="CW34" s="3340"/>
      <c r="CX34" s="3674" t="str">
        <f>IF(TITLE_DATE_PR_CHANGE="",IF(TITLE_DATE_PR="","",TITLE_DATE_PR),TITLE_DATE_PR_CHANGE)</f>
        <v>45274.43614583334</v>
      </c>
      <c r="CY34" s="3674"/>
      <c r="CZ34" s="3674"/>
      <c r="DA34" s="3674"/>
      <c r="DB34" s="3674"/>
      <c r="DC34" s="3674"/>
      <c r="DD34" s="3674"/>
      <c r="DE34" s="3340"/>
      <c r="DF34" s="322"/>
      <c r="DG34" s="268"/>
      <c r="DH34" s="368"/>
      <c r="DI34" s="368"/>
      <c r="DJ34" s="368"/>
      <c r="DK34" s="368"/>
      <c r="DL34" s="368"/>
    </row>
    <row s="3663"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185,186,319</v>
      </c>
      <c r="W35" s="2100"/>
      <c r="X35" s="2100"/>
      <c r="Y35" s="2100"/>
      <c r="Z35" s="2100"/>
      <c r="AA35" s="2100"/>
      <c r="AB35" s="2100"/>
      <c r="AC35" s="322"/>
      <c r="AD35" s="2100" t="str">
        <f>IF(TITLE_NUMBER_PR_CHANGE="",IF(TITLE_NUMBER_PR="","",TITLE_NUMBER_PR),TITLE_NUMBER_PR_CHANGE)</f>
        <v>185,186,319</v>
      </c>
      <c r="AE35" s="2100"/>
      <c r="AF35" s="2100"/>
      <c r="AG35" s="2100"/>
      <c r="AH35" s="2100"/>
      <c r="AI35" s="2100"/>
      <c r="AJ35" s="2100"/>
      <c r="AK35" s="322"/>
      <c r="AL35" s="3670" t="str">
        <f>IF(TITLE_NUMBER_PR_CHANGE="",IF(TITLE_NUMBER_PR="","",TITLE_NUMBER_PR),TITLE_NUMBER_PR_CHANGE)</f>
        <v>185,186,319</v>
      </c>
      <c r="AM35" s="3670"/>
      <c r="AN35" s="3670"/>
      <c r="AO35" s="3670"/>
      <c r="AP35" s="3670"/>
      <c r="AQ35" s="3670"/>
      <c r="AR35" s="3670"/>
      <c r="AS35" s="3340"/>
      <c r="AT35" s="3670" t="str">
        <f>IF(TITLE_NUMBER_PR_CHANGE="",IF(TITLE_NUMBER_PR="","",TITLE_NUMBER_PR),TITLE_NUMBER_PR_CHANGE)</f>
        <v>185,186,319</v>
      </c>
      <c r="AU35" s="3670"/>
      <c r="AV35" s="3670"/>
      <c r="AW35" s="3670"/>
      <c r="AX35" s="3670"/>
      <c r="AY35" s="3670"/>
      <c r="AZ35" s="3670"/>
      <c r="BA35" s="3340"/>
      <c r="BB35" s="3670" t="str">
        <f>IF(TITLE_NUMBER_PR_CHANGE="",IF(TITLE_NUMBER_PR="","",TITLE_NUMBER_PR),TITLE_NUMBER_PR_CHANGE)</f>
        <v>185,186,319</v>
      </c>
      <c r="BC35" s="3670"/>
      <c r="BD35" s="3670"/>
      <c r="BE35" s="3670"/>
      <c r="BF35" s="3670"/>
      <c r="BG35" s="3670"/>
      <c r="BH35" s="3670"/>
      <c r="BI35" s="3340"/>
      <c r="BJ35" s="3670" t="str">
        <f>IF(TITLE_NUMBER_PR_CHANGE="",IF(TITLE_NUMBER_PR="","",TITLE_NUMBER_PR),TITLE_NUMBER_PR_CHANGE)</f>
        <v>185,186,319</v>
      </c>
      <c r="BK35" s="3670"/>
      <c r="BL35" s="3670"/>
      <c r="BM35" s="3670"/>
      <c r="BN35" s="3670"/>
      <c r="BO35" s="3670"/>
      <c r="BP35" s="3670"/>
      <c r="BQ35" s="3340"/>
      <c r="BR35" s="3670" t="str">
        <f>IF(TITLE_NUMBER_PR_CHANGE="",IF(TITLE_NUMBER_PR="","",TITLE_NUMBER_PR),TITLE_NUMBER_PR_CHANGE)</f>
        <v>185,186,319</v>
      </c>
      <c r="BS35" s="3670"/>
      <c r="BT35" s="3670"/>
      <c r="BU35" s="3670"/>
      <c r="BV35" s="3670"/>
      <c r="BW35" s="3670"/>
      <c r="BX35" s="3670"/>
      <c r="BY35" s="3340"/>
      <c r="BZ35" s="3670" t="str">
        <f>IF(TITLE_NUMBER_PR_CHANGE="",IF(TITLE_NUMBER_PR="","",TITLE_NUMBER_PR),TITLE_NUMBER_PR_CHANGE)</f>
        <v>185,186,319</v>
      </c>
      <c r="CA35" s="3670"/>
      <c r="CB35" s="3670"/>
      <c r="CC35" s="3670"/>
      <c r="CD35" s="3670"/>
      <c r="CE35" s="3670"/>
      <c r="CF35" s="3670"/>
      <c r="CG35" s="3340"/>
      <c r="CH35" s="3670" t="str">
        <f>IF(TITLE_NUMBER_PR_CHANGE="",IF(TITLE_NUMBER_PR="","",TITLE_NUMBER_PR),TITLE_NUMBER_PR_CHANGE)</f>
        <v>185,186,319</v>
      </c>
      <c r="CI35" s="3670"/>
      <c r="CJ35" s="3670"/>
      <c r="CK35" s="3670"/>
      <c r="CL35" s="3670"/>
      <c r="CM35" s="3670"/>
      <c r="CN35" s="3670"/>
      <c r="CO35" s="3340"/>
      <c r="CP35" s="3670" t="str">
        <f>IF(TITLE_NUMBER_PR_CHANGE="",IF(TITLE_NUMBER_PR="","",TITLE_NUMBER_PR),TITLE_NUMBER_PR_CHANGE)</f>
        <v>185,186,319</v>
      </c>
      <c r="CQ35" s="3670"/>
      <c r="CR35" s="3670"/>
      <c r="CS35" s="3670"/>
      <c r="CT35" s="3670"/>
      <c r="CU35" s="3670"/>
      <c r="CV35" s="3670"/>
      <c r="CW35" s="3340"/>
      <c r="CX35" s="3670" t="str">
        <f>IF(TITLE_NUMBER_PR_CHANGE="",IF(TITLE_NUMBER_PR="","",TITLE_NUMBER_PR),TITLE_NUMBER_PR_CHANGE)</f>
        <v>185,186,319</v>
      </c>
      <c r="CY35" s="3670"/>
      <c r="CZ35" s="3670"/>
      <c r="DA35" s="3670"/>
      <c r="DB35" s="3670"/>
      <c r="DC35" s="3670"/>
      <c r="DD35" s="3670"/>
      <c r="DE35" s="3340"/>
      <c r="DF35" s="322"/>
      <c r="DG35" s="268"/>
      <c r="DH35" s="368"/>
      <c r="DI35" s="368"/>
      <c r="DJ35" s="368"/>
      <c r="DK35" s="368"/>
      <c r="DL35" s="368"/>
    </row>
    <row s="366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L36" s="3340"/>
      <c r="AM36" s="3340"/>
      <c r="AN36" s="3340"/>
      <c r="AO36" s="3340"/>
      <c r="AP36" s="3340"/>
      <c r="AQ36" s="3340"/>
      <c r="AR36" s="3340"/>
      <c r="AS36" s="3678" t="s">
        <v>424</v>
      </c>
      <c r="AT36" s="3340"/>
      <c r="AU36" s="3340"/>
      <c r="AV36" s="3340"/>
      <c r="AW36" s="3340"/>
      <c r="AX36" s="3340"/>
      <c r="AY36" s="3340"/>
      <c r="AZ36" s="3340"/>
      <c r="BA36" s="3678" t="s">
        <v>424</v>
      </c>
      <c r="BB36" s="3340"/>
      <c r="BC36" s="3340"/>
      <c r="BD36" s="3340"/>
      <c r="BE36" s="3340"/>
      <c r="BF36" s="3340"/>
      <c r="BG36" s="3340"/>
      <c r="BH36" s="3340"/>
      <c r="BI36" s="3678" t="s">
        <v>424</v>
      </c>
      <c r="BJ36" s="3340"/>
      <c r="BK36" s="3340"/>
      <c r="BL36" s="3340"/>
      <c r="BM36" s="3340"/>
      <c r="BN36" s="3340"/>
      <c r="BO36" s="3340"/>
      <c r="BP36" s="3340"/>
      <c r="BQ36" s="3678" t="s">
        <v>424</v>
      </c>
      <c r="BR36" s="3340"/>
      <c r="BS36" s="3340"/>
      <c r="BT36" s="3340"/>
      <c r="BU36" s="3340"/>
      <c r="BV36" s="3340"/>
      <c r="BW36" s="3340"/>
      <c r="BX36" s="3340"/>
      <c r="BY36" s="3678" t="s">
        <v>424</v>
      </c>
      <c r="BZ36" s="3340"/>
      <c r="CA36" s="3340"/>
      <c r="CB36" s="3340"/>
      <c r="CC36" s="3340"/>
      <c r="CD36" s="3340"/>
      <c r="CE36" s="3340"/>
      <c r="CF36" s="3340"/>
      <c r="CG36" s="3678" t="s">
        <v>424</v>
      </c>
      <c r="CH36" s="3340"/>
      <c r="CI36" s="3340"/>
      <c r="CJ36" s="3340"/>
      <c r="CK36" s="3340"/>
      <c r="CL36" s="3340"/>
      <c r="CM36" s="3340"/>
      <c r="CN36" s="3340"/>
      <c r="CO36" s="3678" t="s">
        <v>424</v>
      </c>
      <c r="CP36" s="3340"/>
      <c r="CQ36" s="3340"/>
      <c r="CR36" s="3340"/>
      <c r="CS36" s="3340"/>
      <c r="CT36" s="3340"/>
      <c r="CU36" s="3340"/>
      <c r="CV36" s="3340"/>
      <c r="CW36" s="3678" t="s">
        <v>424</v>
      </c>
      <c r="CX36" s="3340"/>
      <c r="CY36" s="3340"/>
      <c r="CZ36" s="3340"/>
      <c r="DA36" s="3340"/>
      <c r="DB36" s="3340"/>
      <c r="DC36" s="3340"/>
      <c r="DD36" s="3340"/>
      <c r="DE36" s="3678" t="s">
        <v>424</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81" t="s">
        <v>425</v>
      </c>
      <c r="AM37" s="3681"/>
      <c r="AN37" s="3681"/>
      <c r="AO37" s="3681"/>
      <c r="AP37" s="3681"/>
      <c r="AQ37" s="3681"/>
      <c r="AR37" s="3681"/>
      <c r="AS37" s="3681"/>
      <c r="AT37" s="3681" t="s">
        <v>425</v>
      </c>
      <c r="AU37" s="3681"/>
      <c r="AV37" s="3681"/>
      <c r="AW37" s="3681"/>
      <c r="AX37" s="3681"/>
      <c r="AY37" s="3681"/>
      <c r="AZ37" s="3681"/>
      <c r="BA37" s="3681"/>
      <c r="BB37" s="3681" t="s">
        <v>425</v>
      </c>
      <c r="BC37" s="3681"/>
      <c r="BD37" s="3681"/>
      <c r="BE37" s="3681"/>
      <c r="BF37" s="3681"/>
      <c r="BG37" s="3681"/>
      <c r="BH37" s="3681"/>
      <c r="BI37" s="3681"/>
      <c r="BJ37" s="3681" t="s">
        <v>425</v>
      </c>
      <c r="BK37" s="3681"/>
      <c r="BL37" s="3681"/>
      <c r="BM37" s="3681"/>
      <c r="BN37" s="3681"/>
      <c r="BO37" s="3681"/>
      <c r="BP37" s="3681"/>
      <c r="BQ37" s="3681"/>
      <c r="BR37" s="3681" t="s">
        <v>425</v>
      </c>
      <c r="BS37" s="3681"/>
      <c r="BT37" s="3681"/>
      <c r="BU37" s="3681"/>
      <c r="BV37" s="3681"/>
      <c r="BW37" s="3681"/>
      <c r="BX37" s="3681"/>
      <c r="BY37" s="3681"/>
      <c r="BZ37" s="3681" t="s">
        <v>425</v>
      </c>
      <c r="CA37" s="3681"/>
      <c r="CB37" s="3681"/>
      <c r="CC37" s="3681"/>
      <c r="CD37" s="3681"/>
      <c r="CE37" s="3681"/>
      <c r="CF37" s="3681"/>
      <c r="CG37" s="3681"/>
      <c r="CH37" s="3681" t="s">
        <v>425</v>
      </c>
      <c r="CI37" s="3681"/>
      <c r="CJ37" s="3681"/>
      <c r="CK37" s="3681"/>
      <c r="CL37" s="3681"/>
      <c r="CM37" s="3681"/>
      <c r="CN37" s="3681"/>
      <c r="CO37" s="3681"/>
      <c r="CP37" s="3681" t="s">
        <v>425</v>
      </c>
      <c r="CQ37" s="3681"/>
      <c r="CR37" s="3681"/>
      <c r="CS37" s="3681"/>
      <c r="CT37" s="3681"/>
      <c r="CU37" s="3681"/>
      <c r="CV37" s="3681"/>
      <c r="CW37" s="3681"/>
      <c r="CX37" s="3681" t="s">
        <v>425</v>
      </c>
      <c r="CY37" s="3681"/>
      <c r="CZ37" s="3681"/>
      <c r="DA37" s="3681"/>
      <c r="DB37" s="3681"/>
      <c r="DC37" s="3681"/>
      <c r="DD37" s="3681"/>
      <c r="DE37" s="3681"/>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3682" t="s">
        <v>298</v>
      </c>
      <c r="AM38" s="3682"/>
      <c r="AN38" s="3682"/>
      <c r="AO38" s="3682"/>
      <c r="AP38" s="3682"/>
      <c r="AQ38" s="3682"/>
      <c r="AR38" s="3682"/>
      <c r="AS38" s="3682"/>
      <c r="AT38" s="3682" t="s">
        <v>298</v>
      </c>
      <c r="AU38" s="3682"/>
      <c r="AV38" s="3682"/>
      <c r="AW38" s="3682"/>
      <c r="AX38" s="3682"/>
      <c r="AY38" s="3682"/>
      <c r="AZ38" s="3682"/>
      <c r="BA38" s="3682"/>
      <c r="BB38" s="3682" t="s">
        <v>298</v>
      </c>
      <c r="BC38" s="3682"/>
      <c r="BD38" s="3682"/>
      <c r="BE38" s="3682"/>
      <c r="BF38" s="3682"/>
      <c r="BG38" s="3682"/>
      <c r="BH38" s="3682"/>
      <c r="BI38" s="3682"/>
      <c r="BJ38" s="3682" t="s">
        <v>298</v>
      </c>
      <c r="BK38" s="3682"/>
      <c r="BL38" s="3682"/>
      <c r="BM38" s="3682"/>
      <c r="BN38" s="3682"/>
      <c r="BO38" s="3682"/>
      <c r="BP38" s="3682"/>
      <c r="BQ38" s="3682"/>
      <c r="BR38" s="3682" t="s">
        <v>298</v>
      </c>
      <c r="BS38" s="3682"/>
      <c r="BT38" s="3682"/>
      <c r="BU38" s="3682"/>
      <c r="BV38" s="3682"/>
      <c r="BW38" s="3682"/>
      <c r="BX38" s="3682"/>
      <c r="BY38" s="3682"/>
      <c r="BZ38" s="3682" t="s">
        <v>298</v>
      </c>
      <c r="CA38" s="3682"/>
      <c r="CB38" s="3682"/>
      <c r="CC38" s="3682"/>
      <c r="CD38" s="3682"/>
      <c r="CE38" s="3682"/>
      <c r="CF38" s="3682"/>
      <c r="CG38" s="3682"/>
      <c r="CH38" s="3682" t="s">
        <v>298</v>
      </c>
      <c r="CI38" s="3682"/>
      <c r="CJ38" s="3682"/>
      <c r="CK38" s="3682"/>
      <c r="CL38" s="3682"/>
      <c r="CM38" s="3682"/>
      <c r="CN38" s="3682"/>
      <c r="CO38" s="3682"/>
      <c r="CP38" s="3682" t="s">
        <v>298</v>
      </c>
      <c r="CQ38" s="3682"/>
      <c r="CR38" s="3682"/>
      <c r="CS38" s="3682"/>
      <c r="CT38" s="3682"/>
      <c r="CU38" s="3682"/>
      <c r="CV38" s="3682"/>
      <c r="CW38" s="3682"/>
      <c r="CX38" s="3682" t="s">
        <v>298</v>
      </c>
      <c r="CY38" s="3682"/>
      <c r="CZ38" s="3682"/>
      <c r="DA38" s="3682"/>
      <c r="DB38" s="3682"/>
      <c r="DC38" s="3682"/>
      <c r="DD38" s="3682"/>
      <c r="DE38" s="3682"/>
      <c r="DF38" s="1971"/>
      <c r="DG38" s="1971"/>
    </row>
    <row customHeight="1" ht="14.25">
      <c r="Q39" s="377"/>
      <c r="R39" s="377"/>
      <c r="S39" s="2125" t="s">
        <v>87</v>
      </c>
      <c r="T39" s="2062" t="s">
        <v>426</v>
      </c>
      <c r="U39" s="289"/>
      <c r="V39" s="2126" t="s">
        <v>427</v>
      </c>
      <c r="W39" s="2127"/>
      <c r="X39" s="2127"/>
      <c r="Y39" s="2127"/>
      <c r="Z39" s="2127"/>
      <c r="AA39" s="2127"/>
      <c r="AB39" s="2128"/>
      <c r="AC39" s="2129" t="s">
        <v>428</v>
      </c>
      <c r="AD39" s="2126" t="s">
        <v>427</v>
      </c>
      <c r="AE39" s="2127"/>
      <c r="AF39" s="2127"/>
      <c r="AG39" s="2127"/>
      <c r="AH39" s="2127"/>
      <c r="AI39" s="2127"/>
      <c r="AJ39" s="2128"/>
      <c r="AK39" s="2129" t="s">
        <v>429</v>
      </c>
      <c r="AL39" s="3689" t="s">
        <v>427</v>
      </c>
      <c r="AM39" s="3690"/>
      <c r="AN39" s="3690"/>
      <c r="AO39" s="3690"/>
      <c r="AP39" s="3690"/>
      <c r="AQ39" s="3690"/>
      <c r="AR39" s="3691"/>
      <c r="AS39" s="3692" t="s">
        <v>428</v>
      </c>
      <c r="AT39" s="3689" t="s">
        <v>427</v>
      </c>
      <c r="AU39" s="3690"/>
      <c r="AV39" s="3690"/>
      <c r="AW39" s="3690"/>
      <c r="AX39" s="3690"/>
      <c r="AY39" s="3690"/>
      <c r="AZ39" s="3691"/>
      <c r="BA39" s="3692" t="s">
        <v>428</v>
      </c>
      <c r="BB39" s="3689" t="s">
        <v>427</v>
      </c>
      <c r="BC39" s="3690"/>
      <c r="BD39" s="3690"/>
      <c r="BE39" s="3690"/>
      <c r="BF39" s="3690"/>
      <c r="BG39" s="3690"/>
      <c r="BH39" s="3691"/>
      <c r="BI39" s="3692" t="s">
        <v>428</v>
      </c>
      <c r="BJ39" s="3689" t="s">
        <v>427</v>
      </c>
      <c r="BK39" s="3690"/>
      <c r="BL39" s="3690"/>
      <c r="BM39" s="3690"/>
      <c r="BN39" s="3690"/>
      <c r="BO39" s="3690"/>
      <c r="BP39" s="3691"/>
      <c r="BQ39" s="3692" t="s">
        <v>428</v>
      </c>
      <c r="BR39" s="3689" t="s">
        <v>427</v>
      </c>
      <c r="BS39" s="3690"/>
      <c r="BT39" s="3690"/>
      <c r="BU39" s="3690"/>
      <c r="BV39" s="3690"/>
      <c r="BW39" s="3690"/>
      <c r="BX39" s="3691"/>
      <c r="BY39" s="3692" t="s">
        <v>428</v>
      </c>
      <c r="BZ39" s="3689" t="s">
        <v>427</v>
      </c>
      <c r="CA39" s="3690"/>
      <c r="CB39" s="3690"/>
      <c r="CC39" s="3690"/>
      <c r="CD39" s="3690"/>
      <c r="CE39" s="3690"/>
      <c r="CF39" s="3691"/>
      <c r="CG39" s="3692" t="s">
        <v>428</v>
      </c>
      <c r="CH39" s="3689" t="s">
        <v>427</v>
      </c>
      <c r="CI39" s="3690"/>
      <c r="CJ39" s="3690"/>
      <c r="CK39" s="3690"/>
      <c r="CL39" s="3690"/>
      <c r="CM39" s="3690"/>
      <c r="CN39" s="3691"/>
      <c r="CO39" s="3692" t="s">
        <v>428</v>
      </c>
      <c r="CP39" s="3689" t="s">
        <v>427</v>
      </c>
      <c r="CQ39" s="3690"/>
      <c r="CR39" s="3690"/>
      <c r="CS39" s="3690"/>
      <c r="CT39" s="3690"/>
      <c r="CU39" s="3690"/>
      <c r="CV39" s="3691"/>
      <c r="CW39" s="3692" t="s">
        <v>428</v>
      </c>
      <c r="CX39" s="3689" t="s">
        <v>427</v>
      </c>
      <c r="CY39" s="3690"/>
      <c r="CZ39" s="3690"/>
      <c r="DA39" s="3690"/>
      <c r="DB39" s="3690"/>
      <c r="DC39" s="3690"/>
      <c r="DD39" s="3691"/>
      <c r="DE39" s="3692" t="s">
        <v>428</v>
      </c>
      <c r="DF39" s="2132" t="s">
        <v>430</v>
      </c>
      <c r="DG39" s="1971"/>
    </row>
    <row customHeight="1" ht="33.75">
      <c r="Q40" s="377"/>
      <c r="R40" s="377"/>
      <c r="S40" s="2125"/>
      <c r="T40" s="2062"/>
      <c r="U40" s="1038"/>
      <c r="V40" s="2135" t="s">
        <v>431</v>
      </c>
      <c r="W40" s="2116" t="s">
        <v>432</v>
      </c>
      <c r="X40" s="2118" t="s">
        <v>433</v>
      </c>
      <c r="Y40" s="2120"/>
      <c r="Z40" s="2118" t="s">
        <v>449</v>
      </c>
      <c r="AA40" s="2119"/>
      <c r="AB40" s="2120"/>
      <c r="AC40" s="2130"/>
      <c r="AD40" s="2135" t="s">
        <v>431</v>
      </c>
      <c r="AE40" s="2116" t="s">
        <v>432</v>
      </c>
      <c r="AF40" s="2118" t="s">
        <v>433</v>
      </c>
      <c r="AG40" s="2120"/>
      <c r="AH40" s="2118" t="s">
        <v>434</v>
      </c>
      <c r="AI40" s="2119"/>
      <c r="AJ40" s="2120"/>
      <c r="AK40" s="2130"/>
      <c r="AL40" s="3701" t="s">
        <v>431</v>
      </c>
      <c r="AM40" s="3702" t="s">
        <v>432</v>
      </c>
      <c r="AN40" s="3703" t="s">
        <v>433</v>
      </c>
      <c r="AO40" s="3704"/>
      <c r="AP40" s="3703" t="s">
        <v>449</v>
      </c>
      <c r="AQ40" s="3705"/>
      <c r="AR40" s="3704"/>
      <c r="AS40" s="3706"/>
      <c r="AT40" s="3701" t="s">
        <v>431</v>
      </c>
      <c r="AU40" s="3702" t="s">
        <v>432</v>
      </c>
      <c r="AV40" s="3703" t="s">
        <v>433</v>
      </c>
      <c r="AW40" s="3704"/>
      <c r="AX40" s="3703" t="s">
        <v>449</v>
      </c>
      <c r="AY40" s="3705"/>
      <c r="AZ40" s="3704"/>
      <c r="BA40" s="3706"/>
      <c r="BB40" s="3701" t="s">
        <v>431</v>
      </c>
      <c r="BC40" s="3702" t="s">
        <v>432</v>
      </c>
      <c r="BD40" s="3703" t="s">
        <v>433</v>
      </c>
      <c r="BE40" s="3704"/>
      <c r="BF40" s="3703" t="s">
        <v>449</v>
      </c>
      <c r="BG40" s="3705"/>
      <c r="BH40" s="3704"/>
      <c r="BI40" s="3706"/>
      <c r="BJ40" s="3701" t="s">
        <v>431</v>
      </c>
      <c r="BK40" s="3702" t="s">
        <v>432</v>
      </c>
      <c r="BL40" s="3703" t="s">
        <v>433</v>
      </c>
      <c r="BM40" s="3704"/>
      <c r="BN40" s="3703" t="s">
        <v>449</v>
      </c>
      <c r="BO40" s="3705"/>
      <c r="BP40" s="3704"/>
      <c r="BQ40" s="3706"/>
      <c r="BR40" s="3701" t="s">
        <v>431</v>
      </c>
      <c r="BS40" s="3702" t="s">
        <v>432</v>
      </c>
      <c r="BT40" s="3703" t="s">
        <v>433</v>
      </c>
      <c r="BU40" s="3704"/>
      <c r="BV40" s="3703" t="s">
        <v>449</v>
      </c>
      <c r="BW40" s="3705"/>
      <c r="BX40" s="3704"/>
      <c r="BY40" s="3706"/>
      <c r="BZ40" s="3701" t="s">
        <v>431</v>
      </c>
      <c r="CA40" s="3702" t="s">
        <v>432</v>
      </c>
      <c r="CB40" s="3703" t="s">
        <v>433</v>
      </c>
      <c r="CC40" s="3704"/>
      <c r="CD40" s="3703" t="s">
        <v>449</v>
      </c>
      <c r="CE40" s="3705"/>
      <c r="CF40" s="3704"/>
      <c r="CG40" s="3706"/>
      <c r="CH40" s="3701" t="s">
        <v>431</v>
      </c>
      <c r="CI40" s="3702" t="s">
        <v>432</v>
      </c>
      <c r="CJ40" s="3703" t="s">
        <v>433</v>
      </c>
      <c r="CK40" s="3704"/>
      <c r="CL40" s="3703" t="s">
        <v>449</v>
      </c>
      <c r="CM40" s="3705"/>
      <c r="CN40" s="3704"/>
      <c r="CO40" s="3706"/>
      <c r="CP40" s="3701" t="s">
        <v>431</v>
      </c>
      <c r="CQ40" s="3702" t="s">
        <v>432</v>
      </c>
      <c r="CR40" s="3703" t="s">
        <v>433</v>
      </c>
      <c r="CS40" s="3704"/>
      <c r="CT40" s="3703" t="s">
        <v>449</v>
      </c>
      <c r="CU40" s="3705"/>
      <c r="CV40" s="3704"/>
      <c r="CW40" s="3706"/>
      <c r="CX40" s="3701" t="s">
        <v>431</v>
      </c>
      <c r="CY40" s="3702" t="s">
        <v>432</v>
      </c>
      <c r="CZ40" s="3703" t="s">
        <v>433</v>
      </c>
      <c r="DA40" s="3704"/>
      <c r="DB40" s="3703" t="s">
        <v>449</v>
      </c>
      <c r="DC40" s="3705"/>
      <c r="DD40" s="3704"/>
      <c r="DE40" s="3706"/>
      <c r="DF40" s="2133"/>
      <c r="DG40" s="1971"/>
    </row>
    <row customHeight="1" ht="33.75">
      <c r="A41" s="1400"/>
      <c r="B41" s="1400" t="s">
        <v>135</v>
      </c>
      <c r="C41" s="1400" t="s">
        <v>136</v>
      </c>
      <c r="D41" s="1400" t="s">
        <v>137</v>
      </c>
      <c r="E41" s="1394" t="s">
        <v>435</v>
      </c>
      <c r="F41" s="1394" t="s">
        <v>436</v>
      </c>
      <c r="G41" s="1394" t="s">
        <v>437</v>
      </c>
      <c r="H41" s="1394" t="s">
        <v>438</v>
      </c>
      <c r="I41" s="1394" t="s">
        <v>439</v>
      </c>
      <c r="J41" s="1394" t="s">
        <v>440</v>
      </c>
      <c r="K41" s="1394" t="s">
        <v>441</v>
      </c>
      <c r="L41" s="1394" t="s">
        <v>415</v>
      </c>
      <c r="Q41" s="377"/>
      <c r="R41" s="377"/>
      <c r="S41" s="2125"/>
      <c r="T41" s="2062"/>
      <c r="U41" s="290"/>
      <c r="V41" s="2136"/>
      <c r="W41" s="2117"/>
      <c r="X41" s="1237" t="s">
        <v>442</v>
      </c>
      <c r="Y41" s="1237" t="s">
        <v>443</v>
      </c>
      <c r="Z41" s="1368" t="s">
        <v>444</v>
      </c>
      <c r="AA41" s="2121" t="s">
        <v>445</v>
      </c>
      <c r="AB41" s="2122"/>
      <c r="AC41" s="2131"/>
      <c r="AD41" s="2136"/>
      <c r="AE41" s="2117"/>
      <c r="AF41" s="1237" t="s">
        <v>442</v>
      </c>
      <c r="AG41" s="1237" t="s">
        <v>443</v>
      </c>
      <c r="AH41" s="1368" t="s">
        <v>444</v>
      </c>
      <c r="AI41" s="2121" t="s">
        <v>445</v>
      </c>
      <c r="AJ41" s="2122"/>
      <c r="AK41" s="2131"/>
      <c r="AL41" s="3718"/>
      <c r="AM41" s="3719"/>
      <c r="AN41" s="3720" t="s">
        <v>442</v>
      </c>
      <c r="AO41" s="3720" t="s">
        <v>443</v>
      </c>
      <c r="AP41" s="3720" t="s">
        <v>444</v>
      </c>
      <c r="AQ41" s="3721" t="s">
        <v>445</v>
      </c>
      <c r="AR41" s="3722"/>
      <c r="AS41" s="3723"/>
      <c r="AT41" s="3718"/>
      <c r="AU41" s="3719"/>
      <c r="AV41" s="3720" t="s">
        <v>442</v>
      </c>
      <c r="AW41" s="3720" t="s">
        <v>443</v>
      </c>
      <c r="AX41" s="3720" t="s">
        <v>444</v>
      </c>
      <c r="AY41" s="3721" t="s">
        <v>445</v>
      </c>
      <c r="AZ41" s="3722"/>
      <c r="BA41" s="3723"/>
      <c r="BB41" s="3718"/>
      <c r="BC41" s="3719"/>
      <c r="BD41" s="3720" t="s">
        <v>442</v>
      </c>
      <c r="BE41" s="3720" t="s">
        <v>443</v>
      </c>
      <c r="BF41" s="3720" t="s">
        <v>444</v>
      </c>
      <c r="BG41" s="3721" t="s">
        <v>445</v>
      </c>
      <c r="BH41" s="3722"/>
      <c r="BI41" s="3723"/>
      <c r="BJ41" s="3718"/>
      <c r="BK41" s="3719"/>
      <c r="BL41" s="3720" t="s">
        <v>442</v>
      </c>
      <c r="BM41" s="3720" t="s">
        <v>443</v>
      </c>
      <c r="BN41" s="3720" t="s">
        <v>444</v>
      </c>
      <c r="BO41" s="3721" t="s">
        <v>445</v>
      </c>
      <c r="BP41" s="3722"/>
      <c r="BQ41" s="3723"/>
      <c r="BR41" s="3718"/>
      <c r="BS41" s="3719"/>
      <c r="BT41" s="3720" t="s">
        <v>442</v>
      </c>
      <c r="BU41" s="3720" t="s">
        <v>443</v>
      </c>
      <c r="BV41" s="3720" t="s">
        <v>444</v>
      </c>
      <c r="BW41" s="3721" t="s">
        <v>445</v>
      </c>
      <c r="BX41" s="3722"/>
      <c r="BY41" s="3723"/>
      <c r="BZ41" s="3718"/>
      <c r="CA41" s="3719"/>
      <c r="CB41" s="3720" t="s">
        <v>442</v>
      </c>
      <c r="CC41" s="3720" t="s">
        <v>443</v>
      </c>
      <c r="CD41" s="3720" t="s">
        <v>444</v>
      </c>
      <c r="CE41" s="3721" t="s">
        <v>445</v>
      </c>
      <c r="CF41" s="3722"/>
      <c r="CG41" s="3723"/>
      <c r="CH41" s="3718"/>
      <c r="CI41" s="3719"/>
      <c r="CJ41" s="3720" t="s">
        <v>442</v>
      </c>
      <c r="CK41" s="3720" t="s">
        <v>443</v>
      </c>
      <c r="CL41" s="3720" t="s">
        <v>444</v>
      </c>
      <c r="CM41" s="3721" t="s">
        <v>445</v>
      </c>
      <c r="CN41" s="3722"/>
      <c r="CO41" s="3723"/>
      <c r="CP41" s="3718"/>
      <c r="CQ41" s="3719"/>
      <c r="CR41" s="3720" t="s">
        <v>442</v>
      </c>
      <c r="CS41" s="3720" t="s">
        <v>443</v>
      </c>
      <c r="CT41" s="3720" t="s">
        <v>444</v>
      </c>
      <c r="CU41" s="3721" t="s">
        <v>445</v>
      </c>
      <c r="CV41" s="3722"/>
      <c r="CW41" s="3723"/>
      <c r="CX41" s="3718"/>
      <c r="CY41" s="3719"/>
      <c r="CZ41" s="3720" t="s">
        <v>442</v>
      </c>
      <c r="DA41" s="3720" t="s">
        <v>443</v>
      </c>
      <c r="DB41" s="3720" t="s">
        <v>444</v>
      </c>
      <c r="DC41" s="3721" t="s">
        <v>445</v>
      </c>
      <c r="DD41" s="3722"/>
      <c r="DE41" s="3723"/>
      <c r="DF41" s="2134"/>
      <c r="DG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734">
        <f>OFFSET(AL42,0,-1)+1</f>
        <v>3</v>
      </c>
      <c r="AM42" s="3734"/>
      <c r="AN42" s="3734">
        <f>OFFSET(AN42,0,-1)+1</f>
        <v>1</v>
      </c>
      <c r="AO42" s="3734">
        <f>OFFSET(AO42,0,-1)+1</f>
        <v>2</v>
      </c>
      <c r="AP42" s="3734">
        <f>OFFSET(AP42,0,-1)+1</f>
        <v>3</v>
      </c>
      <c r="AQ42" s="3734">
        <f>OFFSET(AQ42,0,-1)+1</f>
        <v>4</v>
      </c>
      <c r="AR42" s="3734"/>
      <c r="AS42" s="3734">
        <f>OFFSET(AS42,0,-2)+1</f>
        <v>5</v>
      </c>
      <c r="AT42" s="3734">
        <f>OFFSET(AT42,0,-1)+1</f>
        <v>3</v>
      </c>
      <c r="AU42" s="3734"/>
      <c r="AV42" s="3734">
        <f>OFFSET(AV42,0,-1)+1</f>
        <v>1</v>
      </c>
      <c r="AW42" s="3734">
        <f>OFFSET(AW42,0,-1)+1</f>
        <v>2</v>
      </c>
      <c r="AX42" s="3734">
        <f>OFFSET(AX42,0,-1)+1</f>
        <v>3</v>
      </c>
      <c r="AY42" s="3734">
        <f>OFFSET(AY42,0,-1)+1</f>
        <v>4</v>
      </c>
      <c r="AZ42" s="3734"/>
      <c r="BA42" s="3734">
        <f>OFFSET(BA42,0,-2)+1</f>
        <v>5</v>
      </c>
      <c r="BB42" s="3734">
        <f>OFFSET(BB42,0,-1)+1</f>
        <v>3</v>
      </c>
      <c r="BC42" s="3734"/>
      <c r="BD42" s="3734">
        <f>OFFSET(BD42,0,-1)+1</f>
        <v>1</v>
      </c>
      <c r="BE42" s="3734">
        <f>OFFSET(BE42,0,-1)+1</f>
        <v>2</v>
      </c>
      <c r="BF42" s="3734">
        <f>OFFSET(BF42,0,-1)+1</f>
        <v>3</v>
      </c>
      <c r="BG42" s="3734">
        <f>OFFSET(BG42,0,-1)+1</f>
        <v>4</v>
      </c>
      <c r="BH42" s="3734"/>
      <c r="BI42" s="3734">
        <f>OFFSET(BI42,0,-2)+1</f>
        <v>5</v>
      </c>
      <c r="BJ42" s="3734">
        <f>OFFSET(BJ42,0,-1)+1</f>
        <v>3</v>
      </c>
      <c r="BK42" s="3734"/>
      <c r="BL42" s="3734">
        <f>OFFSET(BL42,0,-1)+1</f>
        <v>1</v>
      </c>
      <c r="BM42" s="3734">
        <f>OFFSET(BM42,0,-1)+1</f>
        <v>2</v>
      </c>
      <c r="BN42" s="3734">
        <f>OFFSET(BN42,0,-1)+1</f>
        <v>3</v>
      </c>
      <c r="BO42" s="3734">
        <f>OFFSET(BO42,0,-1)+1</f>
        <v>4</v>
      </c>
      <c r="BP42" s="3734"/>
      <c r="BQ42" s="3734">
        <f>OFFSET(BQ42,0,-2)+1</f>
        <v>5</v>
      </c>
      <c r="BR42" s="3734">
        <f>OFFSET(BR42,0,-1)+1</f>
        <v>3</v>
      </c>
      <c r="BS42" s="3734"/>
      <c r="BT42" s="3734">
        <f>OFFSET(BT42,0,-1)+1</f>
        <v>1</v>
      </c>
      <c r="BU42" s="3734">
        <f>OFFSET(BU42,0,-1)+1</f>
        <v>2</v>
      </c>
      <c r="BV42" s="3734">
        <f>OFFSET(BV42,0,-1)+1</f>
        <v>3</v>
      </c>
      <c r="BW42" s="3734">
        <f>OFFSET(BW42,0,-1)+1</f>
        <v>4</v>
      </c>
      <c r="BX42" s="3734"/>
      <c r="BY42" s="3734">
        <f>OFFSET(BY42,0,-2)+1</f>
        <v>5</v>
      </c>
      <c r="BZ42" s="3734">
        <f>OFFSET(BZ42,0,-1)+1</f>
        <v>3</v>
      </c>
      <c r="CA42" s="3734"/>
      <c r="CB42" s="3734">
        <f>OFFSET(CB42,0,-1)+1</f>
        <v>1</v>
      </c>
      <c r="CC42" s="3734">
        <f>OFFSET(CC42,0,-1)+1</f>
        <v>2</v>
      </c>
      <c r="CD42" s="3734">
        <f>OFFSET(CD42,0,-1)+1</f>
        <v>3</v>
      </c>
      <c r="CE42" s="3734">
        <f>OFFSET(CE42,0,-1)+1</f>
        <v>4</v>
      </c>
      <c r="CF42" s="3734"/>
      <c r="CG42" s="3734">
        <f>OFFSET(CG42,0,-2)+1</f>
        <v>5</v>
      </c>
      <c r="CH42" s="3734">
        <f>OFFSET(CH42,0,-1)+1</f>
        <v>3</v>
      </c>
      <c r="CI42" s="3734"/>
      <c r="CJ42" s="3734">
        <f>OFFSET(CJ42,0,-1)+1</f>
        <v>1</v>
      </c>
      <c r="CK42" s="3734">
        <f>OFFSET(CK42,0,-1)+1</f>
        <v>2</v>
      </c>
      <c r="CL42" s="3734">
        <f>OFFSET(CL42,0,-1)+1</f>
        <v>3</v>
      </c>
      <c r="CM42" s="3734">
        <f>OFFSET(CM42,0,-1)+1</f>
        <v>4</v>
      </c>
      <c r="CN42" s="3734"/>
      <c r="CO42" s="3734">
        <f>OFFSET(CO42,0,-2)+1</f>
        <v>5</v>
      </c>
      <c r="CP42" s="3734">
        <f>OFFSET(CP42,0,-1)+1</f>
        <v>3</v>
      </c>
      <c r="CQ42" s="3734"/>
      <c r="CR42" s="3734">
        <f>OFFSET(CR42,0,-1)+1</f>
        <v>1</v>
      </c>
      <c r="CS42" s="3734">
        <f>OFFSET(CS42,0,-1)+1</f>
        <v>2</v>
      </c>
      <c r="CT42" s="3734">
        <f>OFFSET(CT42,0,-1)+1</f>
        <v>3</v>
      </c>
      <c r="CU42" s="3734">
        <f>OFFSET(CU42,0,-1)+1</f>
        <v>4</v>
      </c>
      <c r="CV42" s="3734"/>
      <c r="CW42" s="3734">
        <f>OFFSET(CW42,0,-2)+1</f>
        <v>5</v>
      </c>
      <c r="CX42" s="3734">
        <f>OFFSET(CX42,0,-1)+1</f>
        <v>3</v>
      </c>
      <c r="CY42" s="3734"/>
      <c r="CZ42" s="3734">
        <f>OFFSET(CZ42,0,-1)+1</f>
        <v>1</v>
      </c>
      <c r="DA42" s="3734">
        <f>OFFSET(DA42,0,-1)+1</f>
        <v>2</v>
      </c>
      <c r="DB42" s="3734">
        <f>OFFSET(DB42,0,-1)+1</f>
        <v>3</v>
      </c>
      <c r="DC42" s="3734">
        <f>OFFSET(DC42,0,-1)+1</f>
        <v>4</v>
      </c>
      <c r="DD42" s="3734"/>
      <c r="DE42" s="3734">
        <f>OFFSET(DE42,0,-2)+1</f>
        <v>5</v>
      </c>
      <c r="DF42" s="1263">
        <f>OFFSET(DF42,0,-1)</f>
        <v>5</v>
      </c>
      <c r="DG42" s="1365">
        <f>OFFSET(DG42,0,-1)+1</f>
        <v>6</v>
      </c>
      <c r="DH42" s="517"/>
      <c r="DI42" s="517"/>
      <c r="DJ42" s="517"/>
      <c r="DK42" s="517"/>
      <c r="DL42" s="517"/>
    </row>
    <row customHeight="1" ht="21">
      <c r="A43" s="1393" t="s">
        <v>170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123</v>
      </c>
      <c r="U43" s="288"/>
      <c r="V43" s="2101"/>
      <c r="W43" s="2102"/>
      <c r="X43" s="2102"/>
      <c r="Y43" s="2102"/>
      <c r="Z43" s="2102"/>
      <c r="AA43" s="2102"/>
      <c r="AB43" s="2102"/>
      <c r="AC43" s="2103"/>
      <c r="AD43" s="2101" t="str">
        <f>INDEX(PT_DIFFERENTIATION_NTAR,MATCH(A43,PT_DIFFERENTIATION_NTAR_ID,0))</f>
        <v>Тарифы на тепловую энергию (мощность), поставляемую потребителям
</v>
      </c>
      <c r="AE43" s="2102"/>
      <c r="AF43" s="2102"/>
      <c r="AG43" s="2102"/>
      <c r="AH43" s="2102"/>
      <c r="AI43" s="2102"/>
      <c r="AJ43" s="2102"/>
      <c r="AK43" s="2102"/>
      <c r="AL43" s="3354"/>
      <c r="AM43" s="3355"/>
      <c r="AN43" s="3355"/>
      <c r="AO43" s="3355"/>
      <c r="AP43" s="3355"/>
      <c r="AQ43" s="3355"/>
      <c r="AR43" s="3355"/>
      <c r="AS43" s="3356"/>
      <c r="AT43" s="3354"/>
      <c r="AU43" s="3355"/>
      <c r="AV43" s="3355"/>
      <c r="AW43" s="3355"/>
      <c r="AX43" s="3355"/>
      <c r="AY43" s="3355"/>
      <c r="AZ43" s="3355"/>
      <c r="BA43" s="3356"/>
      <c r="BB43" s="3354"/>
      <c r="BC43" s="3355"/>
      <c r="BD43" s="3355"/>
      <c r="BE43" s="3355"/>
      <c r="BF43" s="3355"/>
      <c r="BG43" s="3355"/>
      <c r="BH43" s="3355"/>
      <c r="BI43" s="3356"/>
      <c r="BJ43" s="3354"/>
      <c r="BK43" s="3355"/>
      <c r="BL43" s="3355"/>
      <c r="BM43" s="3355"/>
      <c r="BN43" s="3355"/>
      <c r="BO43" s="3355"/>
      <c r="BP43" s="3355"/>
      <c r="BQ43" s="3356"/>
      <c r="BR43" s="3354"/>
      <c r="BS43" s="3355"/>
      <c r="BT43" s="3355"/>
      <c r="BU43" s="3355"/>
      <c r="BV43" s="3355"/>
      <c r="BW43" s="3355"/>
      <c r="BX43" s="3355"/>
      <c r="BY43" s="3356"/>
      <c r="BZ43" s="3354"/>
      <c r="CA43" s="3355"/>
      <c r="CB43" s="3355"/>
      <c r="CC43" s="3355"/>
      <c r="CD43" s="3355"/>
      <c r="CE43" s="3355"/>
      <c r="CF43" s="3355"/>
      <c r="CG43" s="3356"/>
      <c r="CH43" s="3354"/>
      <c r="CI43" s="3355"/>
      <c r="CJ43" s="3355"/>
      <c r="CK43" s="3355"/>
      <c r="CL43" s="3355"/>
      <c r="CM43" s="3355"/>
      <c r="CN43" s="3355"/>
      <c r="CO43" s="3356"/>
      <c r="CP43" s="3354"/>
      <c r="CQ43" s="3355"/>
      <c r="CR43" s="3355"/>
      <c r="CS43" s="3355"/>
      <c r="CT43" s="3355"/>
      <c r="CU43" s="3355"/>
      <c r="CV43" s="3355"/>
      <c r="CW43" s="3356"/>
      <c r="CX43" s="3354"/>
      <c r="CY43" s="3355"/>
      <c r="CZ43" s="3355"/>
      <c r="DA43" s="3355"/>
      <c r="DB43" s="3355"/>
      <c r="DC43" s="3355"/>
      <c r="DD43" s="3355"/>
      <c r="DE43" s="3356"/>
      <c r="DF43" s="2103"/>
      <c r="DG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170</v>
      </c>
      <c r="B44" s="1393" t="s">
        <v>171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397</v>
      </c>
      <c r="U44" s="288"/>
      <c r="V44" s="2101"/>
      <c r="W44" s="2102"/>
      <c r="X44" s="2102"/>
      <c r="Y44" s="2102"/>
      <c r="Z44" s="2102"/>
      <c r="AA44" s="2102"/>
      <c r="AB44" s="2102"/>
      <c r="AC44" s="2103"/>
      <c r="AD44" s="2101" t="str">
        <f>INDEX(PT_DIFFERENTIATION_TER,MATCH(B44,PT_DIFFERENTIATION_TER_ID,0))</f>
        <v>Территория 1</v>
      </c>
      <c r="AE44" s="2102"/>
      <c r="AF44" s="2102"/>
      <c r="AG44" s="2102"/>
      <c r="AH44" s="2102"/>
      <c r="AI44" s="2102"/>
      <c r="AJ44" s="2102"/>
      <c r="AK44" s="2102"/>
      <c r="AL44" s="3354"/>
      <c r="AM44" s="3355"/>
      <c r="AN44" s="3355"/>
      <c r="AO44" s="3355"/>
      <c r="AP44" s="3355"/>
      <c r="AQ44" s="3355"/>
      <c r="AR44" s="3355"/>
      <c r="AS44" s="3356"/>
      <c r="AT44" s="3354"/>
      <c r="AU44" s="3355"/>
      <c r="AV44" s="3355"/>
      <c r="AW44" s="3355"/>
      <c r="AX44" s="3355"/>
      <c r="AY44" s="3355"/>
      <c r="AZ44" s="3355"/>
      <c r="BA44" s="3356"/>
      <c r="BB44" s="3354"/>
      <c r="BC44" s="3355"/>
      <c r="BD44" s="3355"/>
      <c r="BE44" s="3355"/>
      <c r="BF44" s="3355"/>
      <c r="BG44" s="3355"/>
      <c r="BH44" s="3355"/>
      <c r="BI44" s="3356"/>
      <c r="BJ44" s="3354"/>
      <c r="BK44" s="3355"/>
      <c r="BL44" s="3355"/>
      <c r="BM44" s="3355"/>
      <c r="BN44" s="3355"/>
      <c r="BO44" s="3355"/>
      <c r="BP44" s="3355"/>
      <c r="BQ44" s="3356"/>
      <c r="BR44" s="3354"/>
      <c r="BS44" s="3355"/>
      <c r="BT44" s="3355"/>
      <c r="BU44" s="3355"/>
      <c r="BV44" s="3355"/>
      <c r="BW44" s="3355"/>
      <c r="BX44" s="3355"/>
      <c r="BY44" s="3356"/>
      <c r="BZ44" s="3354"/>
      <c r="CA44" s="3355"/>
      <c r="CB44" s="3355"/>
      <c r="CC44" s="3355"/>
      <c r="CD44" s="3355"/>
      <c r="CE44" s="3355"/>
      <c r="CF44" s="3355"/>
      <c r="CG44" s="3356"/>
      <c r="CH44" s="3354"/>
      <c r="CI44" s="3355"/>
      <c r="CJ44" s="3355"/>
      <c r="CK44" s="3355"/>
      <c r="CL44" s="3355"/>
      <c r="CM44" s="3355"/>
      <c r="CN44" s="3355"/>
      <c r="CO44" s="3356"/>
      <c r="CP44" s="3354"/>
      <c r="CQ44" s="3355"/>
      <c r="CR44" s="3355"/>
      <c r="CS44" s="3355"/>
      <c r="CT44" s="3355"/>
      <c r="CU44" s="3355"/>
      <c r="CV44" s="3355"/>
      <c r="CW44" s="3356"/>
      <c r="CX44" s="3354"/>
      <c r="CY44" s="3355"/>
      <c r="CZ44" s="3355"/>
      <c r="DA44" s="3355"/>
      <c r="DB44" s="3355"/>
      <c r="DC44" s="3355"/>
      <c r="DD44" s="3355"/>
      <c r="DE44" s="3356"/>
      <c r="DF44" s="2103"/>
      <c r="DG44" s="1286" t="s">
        <v>398</v>
      </c>
      <c r="DI44" s="506"/>
      <c r="DJ44" s="506" t="str">
        <f>IF(T44="","",T44)</f>
        <v>Территория действия тарифа</v>
      </c>
      <c r="DK44" s="506"/>
      <c r="DL44" s="506"/>
    </row>
    <row customHeight="1" ht="23.25">
      <c r="A45" s="1393" t="s">
        <v>170</v>
      </c>
      <c r="B45" s="1393" t="s">
        <v>171</v>
      </c>
      <c r="C45" s="1393" t="s">
        <v>172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399</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54"/>
      <c r="AM45" s="3355"/>
      <c r="AN45" s="3355"/>
      <c r="AO45" s="3355"/>
      <c r="AP45" s="3355"/>
      <c r="AQ45" s="3355"/>
      <c r="AR45" s="3355"/>
      <c r="AS45" s="3356"/>
      <c r="AT45" s="3354"/>
      <c r="AU45" s="3355"/>
      <c r="AV45" s="3355"/>
      <c r="AW45" s="3355"/>
      <c r="AX45" s="3355"/>
      <c r="AY45" s="3355"/>
      <c r="AZ45" s="3355"/>
      <c r="BA45" s="3356"/>
      <c r="BB45" s="3354"/>
      <c r="BC45" s="3355"/>
      <c r="BD45" s="3355"/>
      <c r="BE45" s="3355"/>
      <c r="BF45" s="3355"/>
      <c r="BG45" s="3355"/>
      <c r="BH45" s="3355"/>
      <c r="BI45" s="3356"/>
      <c r="BJ45" s="3354"/>
      <c r="BK45" s="3355"/>
      <c r="BL45" s="3355"/>
      <c r="BM45" s="3355"/>
      <c r="BN45" s="3355"/>
      <c r="BO45" s="3355"/>
      <c r="BP45" s="3355"/>
      <c r="BQ45" s="3356"/>
      <c r="BR45" s="3354"/>
      <c r="BS45" s="3355"/>
      <c r="BT45" s="3355"/>
      <c r="BU45" s="3355"/>
      <c r="BV45" s="3355"/>
      <c r="BW45" s="3355"/>
      <c r="BX45" s="3355"/>
      <c r="BY45" s="3356"/>
      <c r="BZ45" s="3354"/>
      <c r="CA45" s="3355"/>
      <c r="CB45" s="3355"/>
      <c r="CC45" s="3355"/>
      <c r="CD45" s="3355"/>
      <c r="CE45" s="3355"/>
      <c r="CF45" s="3355"/>
      <c r="CG45" s="3356"/>
      <c r="CH45" s="3354"/>
      <c r="CI45" s="3355"/>
      <c r="CJ45" s="3355"/>
      <c r="CK45" s="3355"/>
      <c r="CL45" s="3355"/>
      <c r="CM45" s="3355"/>
      <c r="CN45" s="3355"/>
      <c r="CO45" s="3356"/>
      <c r="CP45" s="3354"/>
      <c r="CQ45" s="3355"/>
      <c r="CR45" s="3355"/>
      <c r="CS45" s="3355"/>
      <c r="CT45" s="3355"/>
      <c r="CU45" s="3355"/>
      <c r="CV45" s="3355"/>
      <c r="CW45" s="3356"/>
      <c r="CX45" s="3354"/>
      <c r="CY45" s="3355"/>
      <c r="CZ45" s="3355"/>
      <c r="DA45" s="3355"/>
      <c r="DB45" s="3355"/>
      <c r="DC45" s="3355"/>
      <c r="DD45" s="3355"/>
      <c r="DE45" s="3356"/>
      <c r="DF45" s="2103"/>
      <c r="DG45" s="1286" t="s">
        <v>400</v>
      </c>
      <c r="DI45" s="506"/>
      <c r="DJ45" s="506" t="str">
        <f>IF(T45="","",T45)</f>
        <v>Наименование системы теплоснабжения </v>
      </c>
      <c r="DK45" s="506"/>
      <c r="DL45" s="506"/>
    </row>
    <row customHeight="1" ht="21">
      <c r="A46" s="1393" t="s">
        <v>170</v>
      </c>
      <c r="B46" s="1393" t="s">
        <v>171</v>
      </c>
      <c r="C46" s="1393" t="s">
        <v>172</v>
      </c>
      <c r="D46" s="1393" t="s">
        <v>173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401</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54"/>
      <c r="AM46" s="3355"/>
      <c r="AN46" s="3355"/>
      <c r="AO46" s="3355"/>
      <c r="AP46" s="3355"/>
      <c r="AQ46" s="3355"/>
      <c r="AR46" s="3355"/>
      <c r="AS46" s="3356"/>
      <c r="AT46" s="3354"/>
      <c r="AU46" s="3355"/>
      <c r="AV46" s="3355"/>
      <c r="AW46" s="3355"/>
      <c r="AX46" s="3355"/>
      <c r="AY46" s="3355"/>
      <c r="AZ46" s="3355"/>
      <c r="BA46" s="3356"/>
      <c r="BB46" s="3354"/>
      <c r="BC46" s="3355"/>
      <c r="BD46" s="3355"/>
      <c r="BE46" s="3355"/>
      <c r="BF46" s="3355"/>
      <c r="BG46" s="3355"/>
      <c r="BH46" s="3355"/>
      <c r="BI46" s="3356"/>
      <c r="BJ46" s="3354"/>
      <c r="BK46" s="3355"/>
      <c r="BL46" s="3355"/>
      <c r="BM46" s="3355"/>
      <c r="BN46" s="3355"/>
      <c r="BO46" s="3355"/>
      <c r="BP46" s="3355"/>
      <c r="BQ46" s="3356"/>
      <c r="BR46" s="3354"/>
      <c r="BS46" s="3355"/>
      <c r="BT46" s="3355"/>
      <c r="BU46" s="3355"/>
      <c r="BV46" s="3355"/>
      <c r="BW46" s="3355"/>
      <c r="BX46" s="3355"/>
      <c r="BY46" s="3356"/>
      <c r="BZ46" s="3354"/>
      <c r="CA46" s="3355"/>
      <c r="CB46" s="3355"/>
      <c r="CC46" s="3355"/>
      <c r="CD46" s="3355"/>
      <c r="CE46" s="3355"/>
      <c r="CF46" s="3355"/>
      <c r="CG46" s="3356"/>
      <c r="CH46" s="3354"/>
      <c r="CI46" s="3355"/>
      <c r="CJ46" s="3355"/>
      <c r="CK46" s="3355"/>
      <c r="CL46" s="3355"/>
      <c r="CM46" s="3355"/>
      <c r="CN46" s="3355"/>
      <c r="CO46" s="3356"/>
      <c r="CP46" s="3354"/>
      <c r="CQ46" s="3355"/>
      <c r="CR46" s="3355"/>
      <c r="CS46" s="3355"/>
      <c r="CT46" s="3355"/>
      <c r="CU46" s="3355"/>
      <c r="CV46" s="3355"/>
      <c r="CW46" s="3356"/>
      <c r="CX46" s="3354"/>
      <c r="CY46" s="3355"/>
      <c r="CZ46" s="3355"/>
      <c r="DA46" s="3355"/>
      <c r="DB46" s="3355"/>
      <c r="DC46" s="3355"/>
      <c r="DD46" s="3355"/>
      <c r="DE46" s="3356"/>
      <c r="DF46" s="2103"/>
      <c r="DG46" s="1286" t="s">
        <v>402</v>
      </c>
      <c r="DI46" s="506"/>
      <c r="DJ46" s="506" t="str">
        <f>IF(T46="","",T46)</f>
        <v>Источник тепловой энергии  </v>
      </c>
      <c r="DK46" s="506"/>
      <c r="DL46" s="506"/>
    </row>
    <row customHeight="1" ht="47.25">
      <c r="A47" s="1393" t="s">
        <v>170</v>
      </c>
      <c r="B47" s="1393" t="s">
        <v>171</v>
      </c>
      <c r="C47" s="1393" t="s">
        <v>172</v>
      </c>
      <c r="D47" s="1393" t="s">
        <v>173</v>
      </c>
      <c r="E47" s="2108"/>
      <c r="F47" s="2108"/>
      <c r="G47" s="2108"/>
      <c r="H47" s="2108"/>
      <c r="I47" s="2109" t="str">
        <f>S46&amp;".1"</f>
        <v>1.1.1.1.1</v>
      </c>
      <c r="J47" s="1393"/>
      <c r="K47" s="1393"/>
      <c r="L47" s="1394" t="s">
        <v>403</v>
      </c>
      <c r="P47" s="2111">
        <v>1</v>
      </c>
      <c r="Q47" s="1361"/>
      <c r="R47" s="352"/>
      <c r="S47" s="1366" t="str">
        <f>$I47</f>
        <v>1.1.1.1.1</v>
      </c>
      <c r="T47" s="273" t="s">
        <v>404</v>
      </c>
      <c r="U47" s="288"/>
      <c r="V47" s="2095"/>
      <c r="W47" s="2096"/>
      <c r="X47" s="2096"/>
      <c r="Y47" s="2096"/>
      <c r="Z47" s="2096"/>
      <c r="AA47" s="2096"/>
      <c r="AB47" s="2096"/>
      <c r="AC47" s="2097"/>
      <c r="AD47" s="2095" t="s">
        <v>450</v>
      </c>
      <c r="AE47" s="2096"/>
      <c r="AF47" s="2096"/>
      <c r="AG47" s="2096"/>
      <c r="AH47" s="2096"/>
      <c r="AI47" s="2096"/>
      <c r="AJ47" s="2096"/>
      <c r="AK47" s="2096"/>
      <c r="AL47" s="3375"/>
      <c r="AM47" s="3376"/>
      <c r="AN47" s="3376"/>
      <c r="AO47" s="3376"/>
      <c r="AP47" s="3376"/>
      <c r="AQ47" s="3376"/>
      <c r="AR47" s="3376"/>
      <c r="AS47" s="3377"/>
      <c r="AT47" s="3375"/>
      <c r="AU47" s="3376"/>
      <c r="AV47" s="3376"/>
      <c r="AW47" s="3376"/>
      <c r="AX47" s="3376"/>
      <c r="AY47" s="3376"/>
      <c r="AZ47" s="3376"/>
      <c r="BA47" s="3377"/>
      <c r="BB47" s="3375"/>
      <c r="BC47" s="3376"/>
      <c r="BD47" s="3376"/>
      <c r="BE47" s="3376"/>
      <c r="BF47" s="3376"/>
      <c r="BG47" s="3376"/>
      <c r="BH47" s="3376"/>
      <c r="BI47" s="3377"/>
      <c r="BJ47" s="3375"/>
      <c r="BK47" s="3376"/>
      <c r="BL47" s="3376"/>
      <c r="BM47" s="3376"/>
      <c r="BN47" s="3376"/>
      <c r="BO47" s="3376"/>
      <c r="BP47" s="3376"/>
      <c r="BQ47" s="3377"/>
      <c r="BR47" s="3375"/>
      <c r="BS47" s="3376"/>
      <c r="BT47" s="3376"/>
      <c r="BU47" s="3376"/>
      <c r="BV47" s="3376"/>
      <c r="BW47" s="3376"/>
      <c r="BX47" s="3376"/>
      <c r="BY47" s="3377"/>
      <c r="BZ47" s="3375"/>
      <c r="CA47" s="3376"/>
      <c r="CB47" s="3376"/>
      <c r="CC47" s="3376"/>
      <c r="CD47" s="3376"/>
      <c r="CE47" s="3376"/>
      <c r="CF47" s="3376"/>
      <c r="CG47" s="3377"/>
      <c r="CH47" s="3375"/>
      <c r="CI47" s="3376"/>
      <c r="CJ47" s="3376"/>
      <c r="CK47" s="3376"/>
      <c r="CL47" s="3376"/>
      <c r="CM47" s="3376"/>
      <c r="CN47" s="3376"/>
      <c r="CO47" s="3377"/>
      <c r="CP47" s="3375"/>
      <c r="CQ47" s="3376"/>
      <c r="CR47" s="3376"/>
      <c r="CS47" s="3376"/>
      <c r="CT47" s="3376"/>
      <c r="CU47" s="3376"/>
      <c r="CV47" s="3376"/>
      <c r="CW47" s="3377"/>
      <c r="CX47" s="3375"/>
      <c r="CY47" s="3376"/>
      <c r="CZ47" s="3376"/>
      <c r="DA47" s="3376"/>
      <c r="DB47" s="3376"/>
      <c r="DC47" s="3376"/>
      <c r="DD47" s="3376"/>
      <c r="DE47" s="3377"/>
      <c r="DF47" s="2097"/>
      <c r="DG47" s="1286" t="s">
        <v>405</v>
      </c>
      <c r="DI47" s="506"/>
      <c r="DJ47" s="506" t="str">
        <f>IF(T47="","",T47)</f>
        <v>Схема подключения теплопотребляющей установки к коллектору источника тепловой энергии</v>
      </c>
      <c r="DK47" s="506"/>
      <c r="DL47" s="506"/>
    </row>
    <row customHeight="1" ht="21">
      <c r="A48" s="1393" t="s">
        <v>170</v>
      </c>
      <c r="B48" s="1393" t="s">
        <v>171</v>
      </c>
      <c r="C48" s="1393" t="s">
        <v>172</v>
      </c>
      <c r="D48" s="1393" t="s">
        <v>173</v>
      </c>
      <c r="E48" s="2108"/>
      <c r="F48" s="2108"/>
      <c r="G48" s="2108"/>
      <c r="H48" s="2108"/>
      <c r="I48" s="2110"/>
      <c r="J48" s="2109" t="str">
        <f>I47&amp;".1"</f>
        <v>1.1.1.1.1.1</v>
      </c>
      <c r="K48" s="1393"/>
      <c r="L48" s="1394" t="s">
        <v>406</v>
      </c>
      <c r="P48" s="2111"/>
      <c r="Q48" s="2111">
        <v>1</v>
      </c>
      <c r="R48" s="353"/>
      <c r="S48" s="1366" t="str">
        <f>$J48</f>
        <v>1.1.1.1.1.1</v>
      </c>
      <c r="T48" s="274" t="s">
        <v>407</v>
      </c>
      <c r="U48" s="288"/>
      <c r="V48" s="2095"/>
      <c r="W48" s="2096"/>
      <c r="X48" s="2096"/>
      <c r="Y48" s="2096"/>
      <c r="Z48" s="2096"/>
      <c r="AA48" s="2096"/>
      <c r="AB48" s="2096"/>
      <c r="AC48" s="2097"/>
      <c r="AD48" s="2095" t="s">
        <v>451</v>
      </c>
      <c r="AE48" s="2096"/>
      <c r="AF48" s="2096"/>
      <c r="AG48" s="2096"/>
      <c r="AH48" s="2096"/>
      <c r="AI48" s="2096"/>
      <c r="AJ48" s="2096"/>
      <c r="AK48" s="2096"/>
      <c r="AL48" s="3375"/>
      <c r="AM48" s="3376"/>
      <c r="AN48" s="3376"/>
      <c r="AO48" s="3376"/>
      <c r="AP48" s="3376"/>
      <c r="AQ48" s="3376"/>
      <c r="AR48" s="3376"/>
      <c r="AS48" s="3377"/>
      <c r="AT48" s="3375"/>
      <c r="AU48" s="3376"/>
      <c r="AV48" s="3376"/>
      <c r="AW48" s="3376"/>
      <c r="AX48" s="3376"/>
      <c r="AY48" s="3376"/>
      <c r="AZ48" s="3376"/>
      <c r="BA48" s="3377"/>
      <c r="BB48" s="3375"/>
      <c r="BC48" s="3376"/>
      <c r="BD48" s="3376"/>
      <c r="BE48" s="3376"/>
      <c r="BF48" s="3376"/>
      <c r="BG48" s="3376"/>
      <c r="BH48" s="3376"/>
      <c r="BI48" s="3377"/>
      <c r="BJ48" s="3375"/>
      <c r="BK48" s="3376"/>
      <c r="BL48" s="3376"/>
      <c r="BM48" s="3376"/>
      <c r="BN48" s="3376"/>
      <c r="BO48" s="3376"/>
      <c r="BP48" s="3376"/>
      <c r="BQ48" s="3377"/>
      <c r="BR48" s="3375"/>
      <c r="BS48" s="3376"/>
      <c r="BT48" s="3376"/>
      <c r="BU48" s="3376"/>
      <c r="BV48" s="3376"/>
      <c r="BW48" s="3376"/>
      <c r="BX48" s="3376"/>
      <c r="BY48" s="3377"/>
      <c r="BZ48" s="3375"/>
      <c r="CA48" s="3376"/>
      <c r="CB48" s="3376"/>
      <c r="CC48" s="3376"/>
      <c r="CD48" s="3376"/>
      <c r="CE48" s="3376"/>
      <c r="CF48" s="3376"/>
      <c r="CG48" s="3377"/>
      <c r="CH48" s="3375"/>
      <c r="CI48" s="3376"/>
      <c r="CJ48" s="3376"/>
      <c r="CK48" s="3376"/>
      <c r="CL48" s="3376"/>
      <c r="CM48" s="3376"/>
      <c r="CN48" s="3376"/>
      <c r="CO48" s="3377"/>
      <c r="CP48" s="3375"/>
      <c r="CQ48" s="3376"/>
      <c r="CR48" s="3376"/>
      <c r="CS48" s="3376"/>
      <c r="CT48" s="3376"/>
      <c r="CU48" s="3376"/>
      <c r="CV48" s="3376"/>
      <c r="CW48" s="3377"/>
      <c r="CX48" s="3375"/>
      <c r="CY48" s="3376"/>
      <c r="CZ48" s="3376"/>
      <c r="DA48" s="3376"/>
      <c r="DB48" s="3376"/>
      <c r="DC48" s="3376"/>
      <c r="DD48" s="3376"/>
      <c r="DE48" s="3377"/>
      <c r="DF48" s="2097"/>
      <c r="DG48" s="1286" t="s">
        <v>408</v>
      </c>
      <c r="DI48" s="506"/>
      <c r="DJ48" s="506" t="str">
        <f>IF(T48="","",T48)</f>
        <v>Группа потребителей</v>
      </c>
      <c r="DK48" s="506"/>
      <c r="DL48" s="506"/>
    </row>
    <row customHeight="1" ht="21">
      <c r="A49" s="1393" t="s">
        <v>170</v>
      </c>
      <c r="B49" s="1393" t="s">
        <v>171</v>
      </c>
      <c r="C49" s="1393" t="s">
        <v>172</v>
      </c>
      <c r="D49" s="1393" t="s">
        <v>173</v>
      </c>
      <c r="E49" s="2108"/>
      <c r="F49" s="2108"/>
      <c r="G49" s="2108"/>
      <c r="H49" s="2108"/>
      <c r="I49" s="2110"/>
      <c r="J49" s="2110"/>
      <c r="K49" s="2109" t="str">
        <f>J48&amp;".1"</f>
        <v>1.1.1.1.1.1.1</v>
      </c>
      <c r="L49" s="1394" t="s">
        <v>409</v>
      </c>
      <c r="P49" s="2111"/>
      <c r="Q49" s="2111"/>
      <c r="R49" s="353">
        <v>1</v>
      </c>
      <c r="S49" s="1366" t="str">
        <f>$K49</f>
        <v>1.1.1.1.1.1.1</v>
      </c>
      <c r="T49" s="1377" t="s">
        <v>448</v>
      </c>
      <c r="U49" s="288"/>
      <c r="V49" s="757"/>
      <c r="W49" s="320"/>
      <c r="X49" s="757"/>
      <c r="Y49" s="1285"/>
      <c r="Z49" s="2112"/>
      <c r="AA49" s="1981" t="s">
        <v>61</v>
      </c>
      <c r="AB49" s="2112"/>
      <c r="AC49" s="1981" t="s">
        <v>61</v>
      </c>
      <c r="AD49" s="757">
        <v>2980.36</v>
      </c>
      <c r="AE49" s="320"/>
      <c r="AF49" s="757"/>
      <c r="AG49" s="1285"/>
      <c r="AH49" s="3390">
        <v>45292.48075231481</v>
      </c>
      <c r="AI49" s="1981" t="s">
        <v>61</v>
      </c>
      <c r="AJ49" s="3738">
        <v>45473.48082175926</v>
      </c>
      <c r="AK49" s="1981" t="s">
        <v>61</v>
      </c>
      <c r="AL49" s="3387">
        <v>3271.16</v>
      </c>
      <c r="AM49" s="3388"/>
      <c r="AN49" s="3387"/>
      <c r="AO49" s="3389"/>
      <c r="AP49" s="3390">
        <v>45474.480891203704</v>
      </c>
      <c r="AQ49" s="2829" t="s">
        <v>61</v>
      </c>
      <c r="AR49" s="3390">
        <v>45657.48116898148</v>
      </c>
      <c r="AS49" s="2829" t="s">
        <v>61</v>
      </c>
      <c r="AT49" s="3387">
        <v>3271.16</v>
      </c>
      <c r="AU49" s="3388"/>
      <c r="AV49" s="3387"/>
      <c r="AW49" s="3389"/>
      <c r="AX49" s="3390">
        <v>45658.48186342593</v>
      </c>
      <c r="AY49" s="2829" t="s">
        <v>61</v>
      </c>
      <c r="AZ49" s="3390">
        <v>45838.48206018518</v>
      </c>
      <c r="BA49" s="2829" t="s">
        <v>61</v>
      </c>
      <c r="BB49" s="3387">
        <v>3457.59</v>
      </c>
      <c r="BC49" s="3388"/>
      <c r="BD49" s="3387"/>
      <c r="BE49" s="3389"/>
      <c r="BF49" s="3390">
        <v>45839.48233796296</v>
      </c>
      <c r="BG49" s="2829" t="s">
        <v>61</v>
      </c>
      <c r="BH49" s="3390">
        <v>46022.482627314814</v>
      </c>
      <c r="BI49" s="2829" t="s">
        <v>61</v>
      </c>
      <c r="BJ49" s="3387">
        <v>3457.59</v>
      </c>
      <c r="BK49" s="3388"/>
      <c r="BL49" s="3387"/>
      <c r="BM49" s="3389"/>
      <c r="BN49" s="3390">
        <v>46023.61298611111</v>
      </c>
      <c r="BO49" s="2829" t="s">
        <v>61</v>
      </c>
      <c r="BP49" s="3390">
        <v>46203.61337962963</v>
      </c>
      <c r="BQ49" s="2829" t="s">
        <v>61</v>
      </c>
      <c r="BR49" s="3387">
        <v>3595.89</v>
      </c>
      <c r="BS49" s="3388"/>
      <c r="BT49" s="3387"/>
      <c r="BU49" s="3389"/>
      <c r="BV49" s="3390">
        <v>46204.61516203704</v>
      </c>
      <c r="BW49" s="2829" t="s">
        <v>61</v>
      </c>
      <c r="BX49" s="3390">
        <v>46387.61540509259</v>
      </c>
      <c r="BY49" s="2829" t="s">
        <v>61</v>
      </c>
      <c r="BZ49" s="3387">
        <v>3595.89</v>
      </c>
      <c r="CA49" s="3388"/>
      <c r="CB49" s="3387"/>
      <c r="CC49" s="3389"/>
      <c r="CD49" s="3390">
        <v>46388.61738425926</v>
      </c>
      <c r="CE49" s="2829" t="s">
        <v>61</v>
      </c>
      <c r="CF49" s="3390">
        <v>46568.617847222224</v>
      </c>
      <c r="CG49" s="2829" t="s">
        <v>61</v>
      </c>
      <c r="CH49" s="3387">
        <v>3691.57</v>
      </c>
      <c r="CI49" s="3388"/>
      <c r="CJ49" s="3387"/>
      <c r="CK49" s="3389"/>
      <c r="CL49" s="3390">
        <v>46569.61853009259</v>
      </c>
      <c r="CM49" s="2829" t="s">
        <v>61</v>
      </c>
      <c r="CN49" s="3390">
        <v>46752.61876157407</v>
      </c>
      <c r="CO49" s="2829" t="s">
        <v>61</v>
      </c>
      <c r="CP49" s="3387">
        <v>3691.57</v>
      </c>
      <c r="CQ49" s="3388"/>
      <c r="CR49" s="3387"/>
      <c r="CS49" s="3389"/>
      <c r="CT49" s="3390">
        <v>46753.62032407407</v>
      </c>
      <c r="CU49" s="2829" t="s">
        <v>61</v>
      </c>
      <c r="CV49" s="3390">
        <v>46934.6205787037</v>
      </c>
      <c r="CW49" s="2829" t="s">
        <v>61</v>
      </c>
      <c r="CX49" s="3387">
        <v>3818.94</v>
      </c>
      <c r="CY49" s="3388"/>
      <c r="CZ49" s="3387"/>
      <c r="DA49" s="3389"/>
      <c r="DB49" s="3390">
        <v>46935.62087962963</v>
      </c>
      <c r="DC49" s="2829" t="s">
        <v>61</v>
      </c>
      <c r="DD49" s="3390">
        <v>47118.62112268519</v>
      </c>
      <c r="DE49" s="2829" t="s">
        <v>61</v>
      </c>
      <c r="DF49" s="1378"/>
      <c r="DG49" s="2137" t="s">
        <v>410</v>
      </c>
      <c r="DH49" s="517">
        <f>STRCHECKDATE(V50:DF50)</f>
      </c>
      <c r="DI49" s="506"/>
      <c r="DJ49" s="506" t="str">
        <f>IF(T49="","",T49)</f>
        <v>вода</v>
      </c>
      <c r="DK49" s="506"/>
      <c r="DL49" s="506"/>
    </row>
    <row customHeight="1" ht="0.75">
      <c r="A50" s="1393" t="s">
        <v>170</v>
      </c>
      <c r="B50" s="1393" t="s">
        <v>171</v>
      </c>
      <c r="C50" s="1393" t="s">
        <v>172</v>
      </c>
      <c r="D50" s="1393" t="s">
        <v>173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45292.48075231481-45473.48082175926</v>
      </c>
      <c r="AH50" s="2113"/>
      <c r="AI50" s="1981"/>
      <c r="AJ50" s="2115"/>
      <c r="AK50" s="1981"/>
      <c r="AL50" s="3388"/>
      <c r="AM50" s="3388"/>
      <c r="AN50" s="3388"/>
      <c r="AO50" s="3395" t="str">
        <f>AP49&amp;"-"&amp;AR49</f>
        <v>45474.480891203704-45657.48116898148</v>
      </c>
      <c r="AP50" s="3396"/>
      <c r="AQ50" s="2829"/>
      <c r="AR50" s="3396"/>
      <c r="AS50" s="2829"/>
      <c r="AT50" s="3388"/>
      <c r="AU50" s="3388"/>
      <c r="AV50" s="3388"/>
      <c r="AW50" s="3395" t="str">
        <f>AX49&amp;"-"&amp;AZ49</f>
        <v>45658.48186342593-45838.48206018518</v>
      </c>
      <c r="AX50" s="3396"/>
      <c r="AY50" s="2829"/>
      <c r="AZ50" s="3396"/>
      <c r="BA50" s="2829"/>
      <c r="BB50" s="3388"/>
      <c r="BC50" s="3388"/>
      <c r="BD50" s="3388"/>
      <c r="BE50" s="3395" t="str">
        <f>BF49&amp;"-"&amp;BH49</f>
        <v>45839.48233796296-46022.482627314814</v>
      </c>
      <c r="BF50" s="3396"/>
      <c r="BG50" s="2829"/>
      <c r="BH50" s="3396"/>
      <c r="BI50" s="2829"/>
      <c r="BJ50" s="3388"/>
      <c r="BK50" s="3388"/>
      <c r="BL50" s="3388"/>
      <c r="BM50" s="3395" t="str">
        <f>BN49&amp;"-"&amp;BP49</f>
        <v>46023.61298611111-46203.61337962963</v>
      </c>
      <c r="BN50" s="3396"/>
      <c r="BO50" s="2829"/>
      <c r="BP50" s="3396"/>
      <c r="BQ50" s="2829"/>
      <c r="BR50" s="3388"/>
      <c r="BS50" s="3388"/>
      <c r="BT50" s="3388"/>
      <c r="BU50" s="3395" t="str">
        <f>BV49&amp;"-"&amp;BX49</f>
        <v>46204.61516203704-46387.61540509259</v>
      </c>
      <c r="BV50" s="3396"/>
      <c r="BW50" s="2829"/>
      <c r="BX50" s="3396"/>
      <c r="BY50" s="2829"/>
      <c r="BZ50" s="3388"/>
      <c r="CA50" s="3388"/>
      <c r="CB50" s="3388"/>
      <c r="CC50" s="3395" t="str">
        <f>CD49&amp;"-"&amp;CF49</f>
        <v>46388.61738425926-46568.617847222224</v>
      </c>
      <c r="CD50" s="3396"/>
      <c r="CE50" s="2829"/>
      <c r="CF50" s="3396"/>
      <c r="CG50" s="2829"/>
      <c r="CH50" s="3388"/>
      <c r="CI50" s="3388"/>
      <c r="CJ50" s="3388"/>
      <c r="CK50" s="3395" t="str">
        <f>CL49&amp;"-"&amp;CN49</f>
        <v>46569.61853009259-46752.61876157407</v>
      </c>
      <c r="CL50" s="3396"/>
      <c r="CM50" s="2829"/>
      <c r="CN50" s="3396"/>
      <c r="CO50" s="2829"/>
      <c r="CP50" s="3388"/>
      <c r="CQ50" s="3388"/>
      <c r="CR50" s="3388"/>
      <c r="CS50" s="3395" t="str">
        <f>CT49&amp;"-"&amp;CV49</f>
        <v>46753.62032407407-46934.6205787037</v>
      </c>
      <c r="CT50" s="3396"/>
      <c r="CU50" s="2829"/>
      <c r="CV50" s="3396"/>
      <c r="CW50" s="2829"/>
      <c r="CX50" s="3388"/>
      <c r="CY50" s="3388"/>
      <c r="CZ50" s="3388"/>
      <c r="DA50" s="3395" t="str">
        <f>DB49&amp;"-"&amp;DD49</f>
        <v>46935.62087962963-47118.62112268519</v>
      </c>
      <c r="DB50" s="3396"/>
      <c r="DC50" s="2829"/>
      <c r="DD50" s="3396"/>
      <c r="DE50" s="2829"/>
      <c r="DF50" s="1379"/>
      <c r="DG50" s="2138"/>
      <c r="DI50" s="506"/>
      <c r="DJ50" s="506" t="str">
        <f>IF(T50="","",T50)</f>
        <v/>
      </c>
      <c r="DK50" s="506"/>
      <c r="DL50" s="506"/>
    </row>
    <row customHeight="1" ht="11.25">
      <c r="A51" s="1393" t="s">
        <v>170</v>
      </c>
      <c r="B51" s="1393" t="s">
        <v>171</v>
      </c>
      <c r="C51" s="1393" t="s">
        <v>172</v>
      </c>
      <c r="D51" s="1393" t="s">
        <v>173</v>
      </c>
      <c r="E51" s="2108"/>
      <c r="F51" s="2108"/>
      <c r="G51" s="2108"/>
      <c r="H51" s="2108"/>
      <c r="I51" s="2110"/>
      <c r="J51" s="2109"/>
      <c r="K51" s="1393"/>
      <c r="L51" s="1394"/>
      <c r="P51" s="2111"/>
      <c r="Q51" s="2111"/>
      <c r="R51" s="352"/>
      <c r="S51" s="1308"/>
      <c r="T51" s="276" t="s">
        <v>411</v>
      </c>
      <c r="U51" s="367"/>
      <c r="V51" s="367"/>
      <c r="W51" s="367"/>
      <c r="X51" s="367"/>
      <c r="Y51" s="367"/>
      <c r="Z51" s="367"/>
      <c r="AA51" s="367"/>
      <c r="AB51" s="367"/>
      <c r="AC51" s="367"/>
      <c r="AD51" s="367"/>
      <c r="AE51" s="367"/>
      <c r="AF51" s="367"/>
      <c r="AG51" s="367"/>
      <c r="AH51" s="367"/>
      <c r="AI51" s="367"/>
      <c r="AJ51" s="367"/>
      <c r="AK51" s="367"/>
      <c r="AL51" s="4193"/>
      <c r="AM51" s="4194"/>
      <c r="AN51" s="4195"/>
      <c r="AO51" s="4196"/>
      <c r="AP51" s="4197"/>
      <c r="AQ51" s="4198"/>
      <c r="AR51" s="4199"/>
      <c r="AS51" s="4200"/>
      <c r="AT51" s="4201"/>
      <c r="AU51" s="4202"/>
      <c r="AV51" s="4203"/>
      <c r="AW51" s="4204"/>
      <c r="AX51" s="4205"/>
      <c r="AY51" s="4206"/>
      <c r="AZ51" s="4207"/>
      <c r="BA51" s="4208"/>
      <c r="BB51" s="4209"/>
      <c r="BC51" s="4210"/>
      <c r="BD51" s="4211"/>
      <c r="BE51" s="4212"/>
      <c r="BF51" s="4213"/>
      <c r="BG51" s="4214"/>
      <c r="BH51" s="4215"/>
      <c r="BI51" s="4216"/>
      <c r="BJ51" s="4217"/>
      <c r="BK51" s="4218"/>
      <c r="BL51" s="4219"/>
      <c r="BM51" s="4220"/>
      <c r="BN51" s="4221"/>
      <c r="BO51" s="4222"/>
      <c r="BP51" s="4223"/>
      <c r="BQ51" s="4224"/>
      <c r="BR51" s="4225"/>
      <c r="BS51" s="4226"/>
      <c r="BT51" s="4227"/>
      <c r="BU51" s="4228"/>
      <c r="BV51" s="4229"/>
      <c r="BW51" s="4230"/>
      <c r="BX51" s="4231"/>
      <c r="BY51" s="4232"/>
      <c r="BZ51" s="4233"/>
      <c r="CA51" s="4234"/>
      <c r="CB51" s="4235"/>
      <c r="CC51" s="4236"/>
      <c r="CD51" s="4237"/>
      <c r="CE51" s="4238"/>
      <c r="CF51" s="4239"/>
      <c r="CG51" s="4240"/>
      <c r="CH51" s="4241"/>
      <c r="CI51" s="4242"/>
      <c r="CJ51" s="4243"/>
      <c r="CK51" s="4244"/>
      <c r="CL51" s="4245"/>
      <c r="CM51" s="4246"/>
      <c r="CN51" s="4247"/>
      <c r="CO51" s="4248"/>
      <c r="CP51" s="4249"/>
      <c r="CQ51" s="4250"/>
      <c r="CR51" s="4251"/>
      <c r="CS51" s="4252"/>
      <c r="CT51" s="4253"/>
      <c r="CU51" s="4254"/>
      <c r="CV51" s="4255"/>
      <c r="CW51" s="4256"/>
      <c r="CX51" s="4257"/>
      <c r="CY51" s="4258"/>
      <c r="CZ51" s="4259"/>
      <c r="DA51" s="4260"/>
      <c r="DB51" s="4261"/>
      <c r="DC51" s="4262"/>
      <c r="DD51" s="4263"/>
      <c r="DE51" s="4264"/>
      <c r="DF51" s="319"/>
      <c r="DG51" s="2139"/>
      <c r="DI51" s="506"/>
      <c r="DJ51" s="506" t="str">
        <f>IF(T51="","",T51)</f>
        <v>Добавить вид теплоносителя (параметры теплоносителя)</v>
      </c>
      <c r="DK51" s="506"/>
      <c r="DL51" s="506"/>
    </row>
    <row s="4265" customFormat="1" customHeight="1" ht="21">
      <c r="A52" s="4266"/>
      <c r="B52" s="4266"/>
      <c r="C52" s="4266"/>
      <c r="D52" s="4266"/>
      <c r="E52" s="4267"/>
      <c r="F52" s="4267"/>
      <c r="G52" s="4267"/>
      <c r="H52" s="4267"/>
      <c r="I52" s="4268"/>
      <c r="J52" s="4269" t="str">
        <f>I47&amp;".2"</f>
        <v>1.1.1.1.1.2</v>
      </c>
      <c r="K52" s="4266"/>
      <c r="L52" s="4270" t="s">
        <v>406</v>
      </c>
      <c r="M52" s="3650"/>
      <c r="N52" s="3650"/>
      <c r="O52" s="4271"/>
      <c r="P52" s="4272"/>
      <c r="Q52" s="4273" t="s">
        <v>425</v>
      </c>
      <c r="R52" s="4274"/>
      <c r="S52" s="4275" t="str">
        <f>$J52</f>
        <v>1.1.1.1.1.2</v>
      </c>
      <c r="T52" s="4276" t="s">
        <v>407</v>
      </c>
      <c r="U52" s="4277"/>
      <c r="V52" s="3375"/>
      <c r="W52" s="3376"/>
      <c r="X52" s="3376"/>
      <c r="Y52" s="3376"/>
      <c r="Z52" s="3376"/>
      <c r="AA52" s="3376"/>
      <c r="AB52" s="3376"/>
      <c r="AC52" s="3377"/>
      <c r="AD52" s="3375" t="s">
        <v>452</v>
      </c>
      <c r="AE52" s="3376"/>
      <c r="AF52" s="3376"/>
      <c r="AG52" s="3376"/>
      <c r="AH52" s="3376"/>
      <c r="AI52" s="3376"/>
      <c r="AJ52" s="3376"/>
      <c r="AK52" s="3376"/>
      <c r="AL52" s="3375"/>
      <c r="AM52" s="3376"/>
      <c r="AN52" s="3376"/>
      <c r="AO52" s="3376"/>
      <c r="AP52" s="3376"/>
      <c r="AQ52" s="3376"/>
      <c r="AR52" s="3376"/>
      <c r="AS52" s="3377"/>
      <c r="AT52" s="3375"/>
      <c r="AU52" s="3376"/>
      <c r="AV52" s="3376"/>
      <c r="AW52" s="3376"/>
      <c r="AX52" s="3376"/>
      <c r="AY52" s="3376"/>
      <c r="AZ52" s="3376"/>
      <c r="BA52" s="3377"/>
      <c r="BB52" s="3375"/>
      <c r="BC52" s="3376"/>
      <c r="BD52" s="3376"/>
      <c r="BE52" s="3376"/>
      <c r="BF52" s="3376"/>
      <c r="BG52" s="3376"/>
      <c r="BH52" s="3376"/>
      <c r="BI52" s="3377"/>
      <c r="BJ52" s="3375"/>
      <c r="BK52" s="3376"/>
      <c r="BL52" s="3376"/>
      <c r="BM52" s="3376"/>
      <c r="BN52" s="3376"/>
      <c r="BO52" s="3376"/>
      <c r="BP52" s="3376"/>
      <c r="BQ52" s="3377"/>
      <c r="BR52" s="3375"/>
      <c r="BS52" s="3376"/>
      <c r="BT52" s="3376"/>
      <c r="BU52" s="3376"/>
      <c r="BV52" s="3376"/>
      <c r="BW52" s="3376"/>
      <c r="BX52" s="3376"/>
      <c r="BY52" s="3377"/>
      <c r="BZ52" s="3375"/>
      <c r="CA52" s="3376"/>
      <c r="CB52" s="3376"/>
      <c r="CC52" s="3376"/>
      <c r="CD52" s="3376"/>
      <c r="CE52" s="3376"/>
      <c r="CF52" s="3376"/>
      <c r="CG52" s="3377"/>
      <c r="CH52" s="3375"/>
      <c r="CI52" s="3376"/>
      <c r="CJ52" s="3376"/>
      <c r="CK52" s="3376"/>
      <c r="CL52" s="3376"/>
      <c r="CM52" s="3376"/>
      <c r="CN52" s="3376"/>
      <c r="CO52" s="3377"/>
      <c r="CP52" s="3375"/>
      <c r="CQ52" s="3376"/>
      <c r="CR52" s="3376"/>
      <c r="CS52" s="3376"/>
      <c r="CT52" s="3376"/>
      <c r="CU52" s="3376"/>
      <c r="CV52" s="3376"/>
      <c r="CW52" s="3377"/>
      <c r="CX52" s="3375"/>
      <c r="CY52" s="3376"/>
      <c r="CZ52" s="3376"/>
      <c r="DA52" s="3376"/>
      <c r="DB52" s="3376"/>
      <c r="DC52" s="3376"/>
      <c r="DD52" s="3376"/>
      <c r="DE52" s="3377"/>
      <c r="DF52" s="3377"/>
      <c r="DG52" s="4278" t="s">
        <v>408</v>
      </c>
      <c r="DH52" s="3678"/>
      <c r="DI52" s="4279"/>
      <c r="DJ52" s="4279" t="str">
        <f>IF(T52="","",T52)</f>
        <v>Группа потребителей</v>
      </c>
      <c r="DK52" s="4279"/>
      <c r="DL52" s="4279"/>
    </row>
    <row s="4280" customFormat="1" customHeight="1" ht="21">
      <c r="A53" s="4266"/>
      <c r="B53" s="4266"/>
      <c r="C53" s="4266"/>
      <c r="D53" s="4266"/>
      <c r="E53" s="4267"/>
      <c r="F53" s="4267"/>
      <c r="G53" s="4267"/>
      <c r="H53" s="4267"/>
      <c r="I53" s="4268"/>
      <c r="J53" s="4268" t="str">
        <f>I47&amp;".1"</f>
        <v>1.1.1.1.1.1</v>
      </c>
      <c r="K53" s="4269" t="str">
        <f>J52&amp;".1"</f>
        <v>1.1.1.1.1.2.1</v>
      </c>
      <c r="L53" s="4270" t="s">
        <v>409</v>
      </c>
      <c r="M53" s="3650"/>
      <c r="N53" s="3650"/>
      <c r="O53" s="3650"/>
      <c r="P53" s="4272"/>
      <c r="Q53" s="4272"/>
      <c r="R53" s="4274">
        <v>1</v>
      </c>
      <c r="S53" s="4275" t="str">
        <f>$K53</f>
        <v>1.1.1.1.1.2.1</v>
      </c>
      <c r="T53" s="4281" t="s">
        <v>448</v>
      </c>
      <c r="U53" s="4277"/>
      <c r="V53" s="3387"/>
      <c r="W53" s="3388"/>
      <c r="X53" s="3387"/>
      <c r="Y53" s="3389"/>
      <c r="Z53" s="3390"/>
      <c r="AA53" s="2829" t="s">
        <v>61</v>
      </c>
      <c r="AB53" s="3390"/>
      <c r="AC53" s="2829" t="s">
        <v>61</v>
      </c>
      <c r="AD53" s="3387">
        <v>2548.6</v>
      </c>
      <c r="AE53" s="3388"/>
      <c r="AF53" s="3387"/>
      <c r="AG53" s="3389"/>
      <c r="AH53" s="3390">
        <v>45292</v>
      </c>
      <c r="AI53" s="2829" t="s">
        <v>61</v>
      </c>
      <c r="AJ53" s="3390">
        <v>45473.485868055555</v>
      </c>
      <c r="AK53" s="2829" t="s">
        <v>61</v>
      </c>
      <c r="AL53" s="3387">
        <v>2803.46</v>
      </c>
      <c r="AM53" s="3388"/>
      <c r="AN53" s="3387"/>
      <c r="AO53" s="3389"/>
      <c r="AP53" s="3390">
        <v>45474.61185185185</v>
      </c>
      <c r="AQ53" s="2829" t="s">
        <v>61</v>
      </c>
      <c r="AR53" s="3390">
        <v>45657.61204861111</v>
      </c>
      <c r="AS53" s="2829" t="s">
        <v>61</v>
      </c>
      <c r="AT53" s="3387">
        <v>2803.46</v>
      </c>
      <c r="AU53" s="3388"/>
      <c r="AV53" s="3387"/>
      <c r="AW53" s="3389"/>
      <c r="AX53" s="3390">
        <v>45658.61219907407</v>
      </c>
      <c r="AY53" s="2829" t="s">
        <v>61</v>
      </c>
      <c r="AZ53" s="3390">
        <v>45838.612337962964</v>
      </c>
      <c r="BA53" s="2829" t="s">
        <v>61</v>
      </c>
      <c r="BB53" s="3387">
        <v>2963.26</v>
      </c>
      <c r="BC53" s="3388"/>
      <c r="BD53" s="3387"/>
      <c r="BE53" s="3389"/>
      <c r="BF53" s="3390">
        <v>45839.61246527778</v>
      </c>
      <c r="BG53" s="2829" t="s">
        <v>61</v>
      </c>
      <c r="BH53" s="3390">
        <v>46022.61261574074</v>
      </c>
      <c r="BI53" s="2829" t="s">
        <v>61</v>
      </c>
      <c r="BJ53" s="3387">
        <v>2963.26</v>
      </c>
      <c r="BK53" s="3388"/>
      <c r="BL53" s="3387"/>
      <c r="BM53" s="3389"/>
      <c r="BN53" s="3390">
        <v>46023.61313657407</v>
      </c>
      <c r="BO53" s="2829" t="s">
        <v>61</v>
      </c>
      <c r="BP53" s="3390">
        <v>46203.61350694444</v>
      </c>
      <c r="BQ53" s="2829" t="s">
        <v>61</v>
      </c>
      <c r="BR53" s="3387">
        <v>3081.79</v>
      </c>
      <c r="BS53" s="3388"/>
      <c r="BT53" s="3387"/>
      <c r="BU53" s="3389"/>
      <c r="BV53" s="3390">
        <v>46204.615277777775</v>
      </c>
      <c r="BW53" s="2829" t="s">
        <v>61</v>
      </c>
      <c r="BX53" s="3390">
        <v>46387.615636574075</v>
      </c>
      <c r="BY53" s="2829" t="s">
        <v>61</v>
      </c>
      <c r="BZ53" s="3387">
        <v>3081.79</v>
      </c>
      <c r="CA53" s="3388"/>
      <c r="CB53" s="3387"/>
      <c r="CC53" s="3389"/>
      <c r="CD53" s="3390">
        <v>46388.617627314816</v>
      </c>
      <c r="CE53" s="2829" t="s">
        <v>61</v>
      </c>
      <c r="CF53" s="3390">
        <v>46568.618055555555</v>
      </c>
      <c r="CG53" s="2829" t="s">
        <v>61</v>
      </c>
      <c r="CH53" s="3387">
        <v>3205.06</v>
      </c>
      <c r="CI53" s="3388"/>
      <c r="CJ53" s="3387"/>
      <c r="CK53" s="3389"/>
      <c r="CL53" s="3390">
        <v>46569.618622685186</v>
      </c>
      <c r="CM53" s="2829" t="s">
        <v>61</v>
      </c>
      <c r="CN53" s="3390">
        <v>46752.61886574074</v>
      </c>
      <c r="CO53" s="2829" t="s">
        <v>61</v>
      </c>
      <c r="CP53" s="3387">
        <v>3205.06</v>
      </c>
      <c r="CQ53" s="3388"/>
      <c r="CR53" s="3387"/>
      <c r="CS53" s="3389"/>
      <c r="CT53" s="3390">
        <v>46753.620405092595</v>
      </c>
      <c r="CU53" s="2829" t="s">
        <v>61</v>
      </c>
      <c r="CV53" s="3390">
        <v>46934.620717592596</v>
      </c>
      <c r="CW53" s="2829" t="s">
        <v>61</v>
      </c>
      <c r="CX53" s="3387">
        <v>3333.26</v>
      </c>
      <c r="CY53" s="3388"/>
      <c r="CZ53" s="3387"/>
      <c r="DA53" s="3389"/>
      <c r="DB53" s="3390">
        <v>46935.62100694444</v>
      </c>
      <c r="DC53" s="2829" t="s">
        <v>61</v>
      </c>
      <c r="DD53" s="3390">
        <v>47118.621203703704</v>
      </c>
      <c r="DE53" s="2829" t="s">
        <v>61</v>
      </c>
      <c r="DF53" s="3388"/>
      <c r="DG53" s="4282" t="s">
        <v>410</v>
      </c>
      <c r="DH53" s="3678">
        <f>STRCHECKDATE(V54:DF54)</f>
      </c>
      <c r="DI53" s="4279"/>
      <c r="DJ53" s="4279" t="str">
        <f>IF(T53="","",T53)</f>
        <v>вода</v>
      </c>
      <c r="DK53" s="4279"/>
      <c r="DL53" s="4279"/>
    </row>
    <row s="4283" customFormat="1" customHeight="1" ht="0.75">
      <c r="A54" s="4266"/>
      <c r="B54" s="4266"/>
      <c r="C54" s="4266"/>
      <c r="D54" s="4266"/>
      <c r="E54" s="4267"/>
      <c r="F54" s="4267"/>
      <c r="G54" s="4267"/>
      <c r="H54" s="4267"/>
      <c r="I54" s="4268"/>
      <c r="J54" s="4268" t="str">
        <f>I47&amp;".1"</f>
        <v>1.1.1.1.1.1</v>
      </c>
      <c r="K54" s="4269"/>
      <c r="L54" s="4270"/>
      <c r="M54" s="3650"/>
      <c r="N54" s="3650"/>
      <c r="O54" s="3650"/>
      <c r="P54" s="4272"/>
      <c r="Q54" s="4272"/>
      <c r="R54" s="4274"/>
      <c r="S54" s="4284"/>
      <c r="T54" s="4277"/>
      <c r="U54" s="4277"/>
      <c r="V54" s="3388"/>
      <c r="W54" s="3388"/>
      <c r="X54" s="3388"/>
      <c r="Y54" s="3395" t="str">
        <f>Z53&amp;"-"&amp;AB53</f>
        <v>-</v>
      </c>
      <c r="Z54" s="3396"/>
      <c r="AA54" s="2829"/>
      <c r="AB54" s="3396"/>
      <c r="AC54" s="2829"/>
      <c r="AD54" s="3388"/>
      <c r="AE54" s="3388"/>
      <c r="AF54" s="3388"/>
      <c r="AG54" s="3395" t="str">
        <f>AH53&amp;"-"&amp;AJ53</f>
        <v>45292-45473.485868055555</v>
      </c>
      <c r="AH54" s="3396"/>
      <c r="AI54" s="2829"/>
      <c r="AJ54" s="3396"/>
      <c r="AK54" s="2829"/>
      <c r="AL54" s="3388"/>
      <c r="AM54" s="3388"/>
      <c r="AN54" s="3388"/>
      <c r="AO54" s="3395" t="str">
        <f>AP53&amp;"-"&amp;AR53</f>
        <v>45474.61185185185-45657.61204861111</v>
      </c>
      <c r="AP54" s="3396"/>
      <c r="AQ54" s="2829"/>
      <c r="AR54" s="3396"/>
      <c r="AS54" s="2829"/>
      <c r="AT54" s="3388"/>
      <c r="AU54" s="3388"/>
      <c r="AV54" s="3388"/>
      <c r="AW54" s="3395" t="str">
        <f>AX53&amp;"-"&amp;AZ53</f>
        <v>45658.61219907407-45838.612337962964</v>
      </c>
      <c r="AX54" s="3396"/>
      <c r="AY54" s="2829"/>
      <c r="AZ54" s="3396"/>
      <c r="BA54" s="2829"/>
      <c r="BB54" s="3388"/>
      <c r="BC54" s="3388"/>
      <c r="BD54" s="3388"/>
      <c r="BE54" s="3395" t="str">
        <f>BF53&amp;"-"&amp;BH53</f>
        <v>45839.61246527778-46022.61261574074</v>
      </c>
      <c r="BF54" s="3396"/>
      <c r="BG54" s="2829"/>
      <c r="BH54" s="3396"/>
      <c r="BI54" s="2829"/>
      <c r="BJ54" s="3388"/>
      <c r="BK54" s="3388"/>
      <c r="BL54" s="3388"/>
      <c r="BM54" s="3395" t="str">
        <f>BN53&amp;"-"&amp;BP53</f>
        <v>46023.61313657407-46203.61350694444</v>
      </c>
      <c r="BN54" s="3396"/>
      <c r="BO54" s="2829"/>
      <c r="BP54" s="3396"/>
      <c r="BQ54" s="2829"/>
      <c r="BR54" s="3388"/>
      <c r="BS54" s="3388"/>
      <c r="BT54" s="3388"/>
      <c r="BU54" s="3395" t="str">
        <f>BV53&amp;"-"&amp;BX53</f>
        <v>46204.615277777775-46387.615636574075</v>
      </c>
      <c r="BV54" s="3396"/>
      <c r="BW54" s="2829"/>
      <c r="BX54" s="3396"/>
      <c r="BY54" s="2829"/>
      <c r="BZ54" s="3388"/>
      <c r="CA54" s="3388"/>
      <c r="CB54" s="3388"/>
      <c r="CC54" s="3395" t="str">
        <f>CD53&amp;"-"&amp;CF53</f>
        <v>46388.617627314816-46568.618055555555</v>
      </c>
      <c r="CD54" s="3396"/>
      <c r="CE54" s="2829"/>
      <c r="CF54" s="3396"/>
      <c r="CG54" s="2829"/>
      <c r="CH54" s="3388"/>
      <c r="CI54" s="3388"/>
      <c r="CJ54" s="3388"/>
      <c r="CK54" s="3395" t="str">
        <f>CL53&amp;"-"&amp;CN53</f>
        <v>46569.618622685186-46752.61886574074</v>
      </c>
      <c r="CL54" s="3396"/>
      <c r="CM54" s="2829"/>
      <c r="CN54" s="3396"/>
      <c r="CO54" s="2829"/>
      <c r="CP54" s="3388"/>
      <c r="CQ54" s="3388"/>
      <c r="CR54" s="3388"/>
      <c r="CS54" s="3395" t="str">
        <f>CT53&amp;"-"&amp;CV53</f>
        <v>46753.620405092595-46934.620717592596</v>
      </c>
      <c r="CT54" s="3396"/>
      <c r="CU54" s="2829"/>
      <c r="CV54" s="3396"/>
      <c r="CW54" s="2829"/>
      <c r="CX54" s="3388"/>
      <c r="CY54" s="3388"/>
      <c r="CZ54" s="3388"/>
      <c r="DA54" s="3395" t="str">
        <f>DB53&amp;"-"&amp;DD53</f>
        <v>46935.62100694444-47118.621203703704</v>
      </c>
      <c r="DB54" s="3396"/>
      <c r="DC54" s="2829"/>
      <c r="DD54" s="3396"/>
      <c r="DE54" s="2829"/>
      <c r="DF54" s="3388"/>
      <c r="DG54" s="4285"/>
      <c r="DH54" s="3678"/>
      <c r="DI54" s="4279"/>
      <c r="DJ54" s="4279" t="str">
        <f>IF(T54="","",T54)</f>
        <v/>
      </c>
      <c r="DK54" s="4279"/>
      <c r="DL54" s="4279"/>
    </row>
    <row s="4286" customFormat="1" customHeight="1" ht="15">
      <c r="A55" s="4266"/>
      <c r="B55" s="4266"/>
      <c r="C55" s="4266"/>
      <c r="D55" s="4266"/>
      <c r="E55" s="4267"/>
      <c r="F55" s="4267"/>
      <c r="G55" s="4267"/>
      <c r="H55" s="4267"/>
      <c r="I55" s="4268"/>
      <c r="J55" s="4269" t="str">
        <f>I47&amp;".1"</f>
        <v>1.1.1.1.1.1</v>
      </c>
      <c r="K55" s="4266"/>
      <c r="L55" s="4270"/>
      <c r="M55" s="3650"/>
      <c r="N55" s="3650"/>
      <c r="O55" s="4271"/>
      <c r="P55" s="4272"/>
      <c r="Q55" s="4272"/>
      <c r="R55" s="4287"/>
      <c r="S55" s="4288"/>
      <c r="T55" s="4289" t="s">
        <v>411</v>
      </c>
      <c r="U55" s="4290"/>
      <c r="V55" s="4291"/>
      <c r="W55" s="4292"/>
      <c r="X55" s="4293"/>
      <c r="Y55" s="4294"/>
      <c r="Z55" s="4295"/>
      <c r="AA55" s="4296"/>
      <c r="AB55" s="4297"/>
      <c r="AC55" s="4298"/>
      <c r="AD55" s="4299"/>
      <c r="AE55" s="4300"/>
      <c r="AF55" s="4301"/>
      <c r="AG55" s="4302"/>
      <c r="AH55" s="4303"/>
      <c r="AI55" s="4304"/>
      <c r="AJ55" s="4305"/>
      <c r="AK55" s="4306"/>
      <c r="AL55" s="4307"/>
      <c r="AM55" s="4308"/>
      <c r="AN55" s="4309"/>
      <c r="AO55" s="4310"/>
      <c r="AP55" s="4311"/>
      <c r="AQ55" s="4312"/>
      <c r="AR55" s="4313"/>
      <c r="AS55" s="4314"/>
      <c r="AT55" s="4315"/>
      <c r="AU55" s="4316"/>
      <c r="AV55" s="4317"/>
      <c r="AW55" s="4318"/>
      <c r="AX55" s="4319"/>
      <c r="AY55" s="4320"/>
      <c r="AZ55" s="4321"/>
      <c r="BA55" s="4322"/>
      <c r="BB55" s="4323"/>
      <c r="BC55" s="4324"/>
      <c r="BD55" s="4325"/>
      <c r="BE55" s="4326"/>
      <c r="BF55" s="4327"/>
      <c r="BG55" s="4328"/>
      <c r="BH55" s="4329"/>
      <c r="BI55" s="4330"/>
      <c r="BJ55" s="4331"/>
      <c r="BK55" s="4332"/>
      <c r="BL55" s="4333"/>
      <c r="BM55" s="4334"/>
      <c r="BN55" s="4335"/>
      <c r="BO55" s="4336"/>
      <c r="BP55" s="4337"/>
      <c r="BQ55" s="4338"/>
      <c r="BR55" s="4339"/>
      <c r="BS55" s="4340"/>
      <c r="BT55" s="4341"/>
      <c r="BU55" s="4342"/>
      <c r="BV55" s="4343"/>
      <c r="BW55" s="4344"/>
      <c r="BX55" s="4345"/>
      <c r="BY55" s="4346"/>
      <c r="BZ55" s="4347"/>
      <c r="CA55" s="4348"/>
      <c r="CB55" s="4349"/>
      <c r="CC55" s="4350"/>
      <c r="CD55" s="4351"/>
      <c r="CE55" s="4352"/>
      <c r="CF55" s="4353"/>
      <c r="CG55" s="4354"/>
      <c r="CH55" s="4355"/>
      <c r="CI55" s="4356"/>
      <c r="CJ55" s="4357"/>
      <c r="CK55" s="4358"/>
      <c r="CL55" s="4359"/>
      <c r="CM55" s="4360"/>
      <c r="CN55" s="4361"/>
      <c r="CO55" s="4362"/>
      <c r="CP55" s="4363"/>
      <c r="CQ55" s="4364"/>
      <c r="CR55" s="4365"/>
      <c r="CS55" s="4366"/>
      <c r="CT55" s="4367"/>
      <c r="CU55" s="4368"/>
      <c r="CV55" s="4369"/>
      <c r="CW55" s="4370"/>
      <c r="CX55" s="4371"/>
      <c r="CY55" s="4372"/>
      <c r="CZ55" s="4373"/>
      <c r="DA55" s="4374"/>
      <c r="DB55" s="4375"/>
      <c r="DC55" s="4376"/>
      <c r="DD55" s="4377"/>
      <c r="DE55" s="4378"/>
      <c r="DF55" s="4379"/>
      <c r="DG55" s="4380"/>
      <c r="DH55" s="3678"/>
      <c r="DI55" s="4279"/>
      <c r="DJ55" s="4279" t="str">
        <f>IF(T55="","",T55)</f>
        <v>Добавить вид теплоносителя (параметры теплоносителя)</v>
      </c>
      <c r="DK55" s="4279"/>
      <c r="DL55" s="4279"/>
    </row>
    <row customHeight="1" ht="11.25">
      <c r="A56" s="1393" t="s">
        <v>170</v>
      </c>
      <c r="B56" s="1393" t="s">
        <v>171</v>
      </c>
      <c r="C56" s="1393" t="s">
        <v>172</v>
      </c>
      <c r="D56" s="1393" t="s">
        <v>173</v>
      </c>
      <c r="E56" s="2108"/>
      <c r="F56" s="2108"/>
      <c r="G56" s="2108"/>
      <c r="H56" s="2108"/>
      <c r="I56" s="2109"/>
      <c r="J56" s="1393"/>
      <c r="K56" s="1393"/>
      <c r="L56" s="1394"/>
      <c r="P56" s="2111"/>
      <c r="Q56" s="1361"/>
      <c r="R56" s="352"/>
      <c r="S56" s="1308"/>
      <c r="T56" s="275" t="s">
        <v>412</v>
      </c>
      <c r="U56" s="367"/>
      <c r="V56" s="367"/>
      <c r="W56" s="367"/>
      <c r="X56" s="367"/>
      <c r="Y56" s="367"/>
      <c r="Z56" s="367"/>
      <c r="AA56" s="367"/>
      <c r="AB56" s="367"/>
      <c r="AC56" s="366"/>
      <c r="AD56" s="367"/>
      <c r="AE56" s="367"/>
      <c r="AF56" s="367"/>
      <c r="AG56" s="367"/>
      <c r="AH56" s="367"/>
      <c r="AI56" s="367"/>
      <c r="AJ56" s="367"/>
      <c r="AK56" s="366"/>
      <c r="AL56" s="4381"/>
      <c r="AM56" s="4382"/>
      <c r="AN56" s="4383"/>
      <c r="AO56" s="4384"/>
      <c r="AP56" s="4385"/>
      <c r="AQ56" s="4386"/>
      <c r="AR56" s="4387"/>
      <c r="AS56" s="4388"/>
      <c r="AT56" s="4389"/>
      <c r="AU56" s="4390"/>
      <c r="AV56" s="4391"/>
      <c r="AW56" s="4392"/>
      <c r="AX56" s="4393"/>
      <c r="AY56" s="4394"/>
      <c r="AZ56" s="4395"/>
      <c r="BA56" s="4396"/>
      <c r="BB56" s="4397"/>
      <c r="BC56" s="4398"/>
      <c r="BD56" s="4399"/>
      <c r="BE56" s="4400"/>
      <c r="BF56" s="4401"/>
      <c r="BG56" s="4402"/>
      <c r="BH56" s="4403"/>
      <c r="BI56" s="4404"/>
      <c r="BJ56" s="4405"/>
      <c r="BK56" s="4406"/>
      <c r="BL56" s="4407"/>
      <c r="BM56" s="4408"/>
      <c r="BN56" s="4409"/>
      <c r="BO56" s="4410"/>
      <c r="BP56" s="4411"/>
      <c r="BQ56" s="4412"/>
      <c r="BR56" s="4413"/>
      <c r="BS56" s="4414"/>
      <c r="BT56" s="4415"/>
      <c r="BU56" s="4416"/>
      <c r="BV56" s="4417"/>
      <c r="BW56" s="4418"/>
      <c r="BX56" s="4419"/>
      <c r="BY56" s="4420"/>
      <c r="BZ56" s="4421"/>
      <c r="CA56" s="4422"/>
      <c r="CB56" s="4423"/>
      <c r="CC56" s="4424"/>
      <c r="CD56" s="4425"/>
      <c r="CE56" s="4426"/>
      <c r="CF56" s="4427"/>
      <c r="CG56" s="4428"/>
      <c r="CH56" s="4429"/>
      <c r="CI56" s="4430"/>
      <c r="CJ56" s="4431"/>
      <c r="CK56" s="4432"/>
      <c r="CL56" s="4433"/>
      <c r="CM56" s="4434"/>
      <c r="CN56" s="4435"/>
      <c r="CO56" s="4436"/>
      <c r="CP56" s="4437"/>
      <c r="CQ56" s="4438"/>
      <c r="CR56" s="4439"/>
      <c r="CS56" s="4440"/>
      <c r="CT56" s="4441"/>
      <c r="CU56" s="4442"/>
      <c r="CV56" s="4443"/>
      <c r="CW56" s="4444"/>
      <c r="CX56" s="4445"/>
      <c r="CY56" s="4446"/>
      <c r="CZ56" s="4447"/>
      <c r="DA56" s="4448"/>
      <c r="DB56" s="4449"/>
      <c r="DC56" s="4450"/>
      <c r="DD56" s="4451"/>
      <c r="DE56" s="4452"/>
      <c r="DF56" s="367"/>
      <c r="DG56" s="291"/>
      <c r="DI56" s="506"/>
      <c r="DJ56" s="506" t="str">
        <f>IF(T56="","",T56)</f>
        <v>Добавить группу потребителей</v>
      </c>
      <c r="DK56" s="506"/>
      <c r="DL56" s="506"/>
    </row>
    <row customHeight="1" ht="14.25">
      <c r="A57" s="1393" t="s">
        <v>170</v>
      </c>
      <c r="B57" s="1393" t="s">
        <v>171</v>
      </c>
      <c r="C57" s="1393" t="s">
        <v>172</v>
      </c>
      <c r="D57" s="1393" t="s">
        <v>173</v>
      </c>
      <c r="E57" s="2108"/>
      <c r="F57" s="2108"/>
      <c r="G57" s="2108"/>
      <c r="H57" s="2107"/>
      <c r="I57" s="1393"/>
      <c r="J57" s="1393"/>
      <c r="K57" s="1393"/>
      <c r="L57" s="1394"/>
      <c r="M57" s="1395"/>
      <c r="N57" s="1395"/>
      <c r="O57" s="543"/>
      <c r="P57" s="356"/>
      <c r="Q57" s="376"/>
      <c r="R57" s="351"/>
      <c r="S57" s="1308"/>
      <c r="T57" s="364" t="s">
        <v>413</v>
      </c>
      <c r="U57" s="367"/>
      <c r="V57" s="367"/>
      <c r="W57" s="367"/>
      <c r="X57" s="367"/>
      <c r="Y57" s="367"/>
      <c r="Z57" s="367"/>
      <c r="AA57" s="367"/>
      <c r="AB57" s="367"/>
      <c r="AC57" s="366"/>
      <c r="AD57" s="367"/>
      <c r="AE57" s="367"/>
      <c r="AF57" s="367"/>
      <c r="AG57" s="367"/>
      <c r="AH57" s="367"/>
      <c r="AI57" s="367"/>
      <c r="AJ57" s="367"/>
      <c r="AK57" s="366"/>
      <c r="AL57" s="4453"/>
      <c r="AM57" s="4454"/>
      <c r="AN57" s="4455"/>
      <c r="AO57" s="4456"/>
      <c r="AP57" s="4457"/>
      <c r="AQ57" s="4458"/>
      <c r="AR57" s="4459"/>
      <c r="AS57" s="4460"/>
      <c r="AT57" s="4461"/>
      <c r="AU57" s="4462"/>
      <c r="AV57" s="4463"/>
      <c r="AW57" s="4464"/>
      <c r="AX57" s="4465"/>
      <c r="AY57" s="4466"/>
      <c r="AZ57" s="4467"/>
      <c r="BA57" s="4468"/>
      <c r="BB57" s="4469"/>
      <c r="BC57" s="4470"/>
      <c r="BD57" s="4471"/>
      <c r="BE57" s="4472"/>
      <c r="BF57" s="4473"/>
      <c r="BG57" s="4474"/>
      <c r="BH57" s="4475"/>
      <c r="BI57" s="4476"/>
      <c r="BJ57" s="4477"/>
      <c r="BK57" s="4478"/>
      <c r="BL57" s="4479"/>
      <c r="BM57" s="4480"/>
      <c r="BN57" s="4481"/>
      <c r="BO57" s="4482"/>
      <c r="BP57" s="4483"/>
      <c r="BQ57" s="4484"/>
      <c r="BR57" s="4485"/>
      <c r="BS57" s="4486"/>
      <c r="BT57" s="4487"/>
      <c r="BU57" s="4488"/>
      <c r="BV57" s="4489"/>
      <c r="BW57" s="4490"/>
      <c r="BX57" s="4491"/>
      <c r="BY57" s="4492"/>
      <c r="BZ57" s="4493"/>
      <c r="CA57" s="4494"/>
      <c r="CB57" s="4495"/>
      <c r="CC57" s="4496"/>
      <c r="CD57" s="4497"/>
      <c r="CE57" s="4498"/>
      <c r="CF57" s="4499"/>
      <c r="CG57" s="4500"/>
      <c r="CH57" s="4501"/>
      <c r="CI57" s="4502"/>
      <c r="CJ57" s="4503"/>
      <c r="CK57" s="4504"/>
      <c r="CL57" s="4505"/>
      <c r="CM57" s="4506"/>
      <c r="CN57" s="4507"/>
      <c r="CO57" s="4508"/>
      <c r="CP57" s="4509"/>
      <c r="CQ57" s="4510"/>
      <c r="CR57" s="4511"/>
      <c r="CS57" s="4512"/>
      <c r="CT57" s="4513"/>
      <c r="CU57" s="4514"/>
      <c r="CV57" s="4515"/>
      <c r="CW57" s="4516"/>
      <c r="CX57" s="4517"/>
      <c r="CY57" s="4518"/>
      <c r="CZ57" s="4519"/>
      <c r="DA57" s="4520"/>
      <c r="DB57" s="4521"/>
      <c r="DC57" s="4522"/>
      <c r="DD57" s="4523"/>
      <c r="DE57" s="4524"/>
      <c r="DF57" s="367"/>
      <c r="DG57" s="291"/>
      <c r="DI57" s="506"/>
      <c r="DJ57" s="506" t="str">
        <f>IF(T57="","",T57)</f>
        <v>Добавить схему подключения</v>
      </c>
      <c r="DK57" s="506"/>
      <c r="DL57" s="506"/>
    </row>
    <row s="3623" customFormat="1" customHeight="1" ht="0.75">
      <c r="A58" s="1373" t="s">
        <v>170</v>
      </c>
      <c r="B58" s="1373" t="s">
        <v>171</v>
      </c>
      <c r="C58" s="1373" t="s">
        <v>172</v>
      </c>
      <c r="D58" s="1344"/>
      <c r="E58" s="2108"/>
      <c r="F58" s="2108"/>
      <c r="G58" s="2107"/>
      <c r="H58" s="1344"/>
      <c r="I58" s="1344"/>
      <c r="J58" s="1344"/>
      <c r="K58" s="1344"/>
      <c r="L58" s="1369"/>
      <c r="M58" s="1345"/>
      <c r="N58" s="1345"/>
      <c r="P58" s="1346"/>
      <c r="Q58" s="1347"/>
      <c r="R58" s="1346"/>
      <c r="S58" s="1352"/>
      <c r="T58" s="1355" t="s">
        <v>162</v>
      </c>
      <c r="U58" s="1354"/>
      <c r="V58" s="1354"/>
      <c r="W58" s="1354"/>
      <c r="X58" s="1354"/>
      <c r="Y58" s="1354"/>
      <c r="Z58" s="1354"/>
      <c r="AA58" s="1354"/>
      <c r="AB58" s="1354"/>
      <c r="AC58" s="1354"/>
      <c r="AD58" s="1354"/>
      <c r="AE58" s="1354"/>
      <c r="AF58" s="1354"/>
      <c r="AG58" s="1354"/>
      <c r="AH58" s="1354"/>
      <c r="AI58" s="1354"/>
      <c r="AJ58" s="1354"/>
      <c r="AK58" s="1354"/>
      <c r="AL58" s="3637"/>
      <c r="AM58" s="3637"/>
      <c r="AN58" s="3637"/>
      <c r="AO58" s="3637"/>
      <c r="AP58" s="3637"/>
      <c r="AQ58" s="3637"/>
      <c r="AR58" s="3637"/>
      <c r="AS58" s="3637"/>
      <c r="AT58" s="3637"/>
      <c r="AU58" s="3637"/>
      <c r="AV58" s="3637"/>
      <c r="AW58" s="3637"/>
      <c r="AX58" s="3637"/>
      <c r="AY58" s="3637"/>
      <c r="AZ58" s="3637"/>
      <c r="BA58" s="3637"/>
      <c r="BB58" s="3637"/>
      <c r="BC58" s="3637"/>
      <c r="BD58" s="3637"/>
      <c r="BE58" s="3637"/>
      <c r="BF58" s="3637"/>
      <c r="BG58" s="3637"/>
      <c r="BH58" s="3637"/>
      <c r="BI58" s="3637"/>
      <c r="BJ58" s="3637"/>
      <c r="BK58" s="3637"/>
      <c r="BL58" s="3637"/>
      <c r="BM58" s="3637"/>
      <c r="BN58" s="3637"/>
      <c r="BO58" s="3637"/>
      <c r="BP58" s="3637"/>
      <c r="BQ58" s="3637"/>
      <c r="BR58" s="3637"/>
      <c r="BS58" s="3637"/>
      <c r="BT58" s="3637"/>
      <c r="BU58" s="3637"/>
      <c r="BV58" s="3637"/>
      <c r="BW58" s="3637"/>
      <c r="BX58" s="3637"/>
      <c r="BY58" s="3637"/>
      <c r="BZ58" s="3637"/>
      <c r="CA58" s="3637"/>
      <c r="CB58" s="3637"/>
      <c r="CC58" s="3637"/>
      <c r="CD58" s="3637"/>
      <c r="CE58" s="3637"/>
      <c r="CF58" s="3637"/>
      <c r="CG58" s="3637"/>
      <c r="CH58" s="3637"/>
      <c r="CI58" s="3637"/>
      <c r="CJ58" s="3637"/>
      <c r="CK58" s="3637"/>
      <c r="CL58" s="3637"/>
      <c r="CM58" s="3637"/>
      <c r="CN58" s="3637"/>
      <c r="CO58" s="3637"/>
      <c r="CP58" s="3637"/>
      <c r="CQ58" s="3637"/>
      <c r="CR58" s="3637"/>
      <c r="CS58" s="3637"/>
      <c r="CT58" s="3637"/>
      <c r="CU58" s="3637"/>
      <c r="CV58" s="3637"/>
      <c r="CW58" s="3637"/>
      <c r="CX58" s="3637"/>
      <c r="CY58" s="3637"/>
      <c r="CZ58" s="3637"/>
      <c r="DA58" s="3637"/>
      <c r="DB58" s="3637"/>
      <c r="DC58" s="3637"/>
      <c r="DD58" s="3637"/>
      <c r="DE58" s="3637"/>
      <c r="DF58" s="1354"/>
      <c r="DG58" s="1354"/>
      <c r="DI58" s="795"/>
      <c r="DJ58" s="795" t="str">
        <f>IF(T58="","",T58)</f>
        <v>Добавить источник для дифференциации</v>
      </c>
      <c r="DK58" s="795"/>
      <c r="DL58" s="795"/>
    </row>
    <row s="3623" customFormat="1" customHeight="1" ht="0.75">
      <c r="A59" s="1373" t="s">
        <v>170</v>
      </c>
      <c r="B59" s="1373" t="s">
        <v>171</v>
      </c>
      <c r="C59" s="1344"/>
      <c r="D59" s="1344"/>
      <c r="E59" s="2108"/>
      <c r="F59" s="2107"/>
      <c r="G59" s="1344"/>
      <c r="H59" s="1344"/>
      <c r="I59" s="1344"/>
      <c r="J59" s="1344"/>
      <c r="K59" s="1344"/>
      <c r="L59" s="1369"/>
      <c r="M59" s="1351"/>
      <c r="N59" s="1351"/>
      <c r="P59" s="1346"/>
      <c r="Q59" s="1347"/>
      <c r="R59" s="1346"/>
      <c r="S59" s="1352"/>
      <c r="T59" s="1355" t="s">
        <v>163</v>
      </c>
      <c r="U59" s="1354"/>
      <c r="V59" s="1354"/>
      <c r="W59" s="1354"/>
      <c r="X59" s="1354"/>
      <c r="Y59" s="1354"/>
      <c r="Z59" s="1354"/>
      <c r="AA59" s="1354"/>
      <c r="AB59" s="1354"/>
      <c r="AC59" s="1354"/>
      <c r="AD59" s="1354"/>
      <c r="AE59" s="1354"/>
      <c r="AF59" s="1354"/>
      <c r="AG59" s="1354"/>
      <c r="AH59" s="1354"/>
      <c r="AI59" s="1354"/>
      <c r="AJ59" s="1354"/>
      <c r="AK59" s="1354"/>
      <c r="AL59" s="3637"/>
      <c r="AM59" s="3637"/>
      <c r="AN59" s="3637"/>
      <c r="AO59" s="3637"/>
      <c r="AP59" s="3637"/>
      <c r="AQ59" s="3637"/>
      <c r="AR59" s="3637"/>
      <c r="AS59" s="3637"/>
      <c r="AT59" s="3637"/>
      <c r="AU59" s="3637"/>
      <c r="AV59" s="3637"/>
      <c r="AW59" s="3637"/>
      <c r="AX59" s="3637"/>
      <c r="AY59" s="3637"/>
      <c r="AZ59" s="3637"/>
      <c r="BA59" s="3637"/>
      <c r="BB59" s="3637"/>
      <c r="BC59" s="3637"/>
      <c r="BD59" s="3637"/>
      <c r="BE59" s="3637"/>
      <c r="BF59" s="3637"/>
      <c r="BG59" s="3637"/>
      <c r="BH59" s="3637"/>
      <c r="BI59" s="3637"/>
      <c r="BJ59" s="3637"/>
      <c r="BK59" s="3637"/>
      <c r="BL59" s="3637"/>
      <c r="BM59" s="3637"/>
      <c r="BN59" s="3637"/>
      <c r="BO59" s="3637"/>
      <c r="BP59" s="3637"/>
      <c r="BQ59" s="3637"/>
      <c r="BR59" s="3637"/>
      <c r="BS59" s="3637"/>
      <c r="BT59" s="3637"/>
      <c r="BU59" s="3637"/>
      <c r="BV59" s="3637"/>
      <c r="BW59" s="3637"/>
      <c r="BX59" s="3637"/>
      <c r="BY59" s="3637"/>
      <c r="BZ59" s="3637"/>
      <c r="CA59" s="3637"/>
      <c r="CB59" s="3637"/>
      <c r="CC59" s="3637"/>
      <c r="CD59" s="3637"/>
      <c r="CE59" s="3637"/>
      <c r="CF59" s="3637"/>
      <c r="CG59" s="3637"/>
      <c r="CH59" s="3637"/>
      <c r="CI59" s="3637"/>
      <c r="CJ59" s="3637"/>
      <c r="CK59" s="3637"/>
      <c r="CL59" s="3637"/>
      <c r="CM59" s="3637"/>
      <c r="CN59" s="3637"/>
      <c r="CO59" s="3637"/>
      <c r="CP59" s="3637"/>
      <c r="CQ59" s="3637"/>
      <c r="CR59" s="3637"/>
      <c r="CS59" s="3637"/>
      <c r="CT59" s="3637"/>
      <c r="CU59" s="3637"/>
      <c r="CV59" s="3637"/>
      <c r="CW59" s="3637"/>
      <c r="CX59" s="3637"/>
      <c r="CY59" s="3637"/>
      <c r="CZ59" s="3637"/>
      <c r="DA59" s="3637"/>
      <c r="DB59" s="3637"/>
      <c r="DC59" s="3637"/>
      <c r="DD59" s="3637"/>
      <c r="DE59" s="3637"/>
      <c r="DF59" s="1354"/>
      <c r="DG59" s="1354"/>
      <c r="DI59" s="795"/>
      <c r="DJ59" s="795" t="str">
        <f>IF(T59="","",T59)</f>
        <v>Добавить централизованную систему для дифференциации</v>
      </c>
      <c r="DK59" s="795"/>
      <c r="DL59" s="795"/>
    </row>
    <row s="2612" customFormat="1" customHeight="1" ht="0.75">
      <c r="A60" s="1373" t="s">
        <v>170</v>
      </c>
      <c r="B60" s="1373"/>
      <c r="C60" s="1373"/>
      <c r="D60" s="1373"/>
      <c r="E60" s="2107"/>
      <c r="F60" s="1373"/>
      <c r="G60" s="1373"/>
      <c r="H60" s="1373"/>
      <c r="I60" s="1373"/>
      <c r="J60" s="1373"/>
      <c r="K60" s="1373"/>
      <c r="L60" s="1376"/>
      <c r="M60" s="1351"/>
      <c r="N60" s="1351"/>
      <c r="O60" s="524"/>
      <c r="P60" s="385"/>
      <c r="Q60" s="1374"/>
      <c r="R60" s="385"/>
      <c r="S60" s="1352"/>
      <c r="T60" s="1355" t="s">
        <v>164</v>
      </c>
      <c r="U60" s="1354"/>
      <c r="V60" s="1354"/>
      <c r="W60" s="1354"/>
      <c r="X60" s="1354"/>
      <c r="Y60" s="1354"/>
      <c r="Z60" s="1354"/>
      <c r="AA60" s="1354"/>
      <c r="AB60" s="1354"/>
      <c r="AC60" s="1354"/>
      <c r="AD60" s="1354"/>
      <c r="AE60" s="1354"/>
      <c r="AF60" s="1354"/>
      <c r="AG60" s="1354"/>
      <c r="AH60" s="1354"/>
      <c r="AI60" s="1354"/>
      <c r="AJ60" s="1354"/>
      <c r="AK60" s="1354"/>
      <c r="AL60" s="3637"/>
      <c r="AM60" s="3637"/>
      <c r="AN60" s="3637"/>
      <c r="AO60" s="3637"/>
      <c r="AP60" s="3637"/>
      <c r="AQ60" s="3637"/>
      <c r="AR60" s="3637"/>
      <c r="AS60" s="3637"/>
      <c r="AT60" s="3637"/>
      <c r="AU60" s="3637"/>
      <c r="AV60" s="3637"/>
      <c r="AW60" s="3637"/>
      <c r="AX60" s="3637"/>
      <c r="AY60" s="3637"/>
      <c r="AZ60" s="3637"/>
      <c r="BA60" s="3637"/>
      <c r="BB60" s="3637"/>
      <c r="BC60" s="3637"/>
      <c r="BD60" s="3637"/>
      <c r="BE60" s="3637"/>
      <c r="BF60" s="3637"/>
      <c r="BG60" s="3637"/>
      <c r="BH60" s="3637"/>
      <c r="BI60" s="3637"/>
      <c r="BJ60" s="3637"/>
      <c r="BK60" s="3637"/>
      <c r="BL60" s="3637"/>
      <c r="BM60" s="3637"/>
      <c r="BN60" s="3637"/>
      <c r="BO60" s="3637"/>
      <c r="BP60" s="3637"/>
      <c r="BQ60" s="3637"/>
      <c r="BR60" s="3637"/>
      <c r="BS60" s="3637"/>
      <c r="BT60" s="3637"/>
      <c r="BU60" s="3637"/>
      <c r="BV60" s="3637"/>
      <c r="BW60" s="3637"/>
      <c r="BX60" s="3637"/>
      <c r="BY60" s="3637"/>
      <c r="BZ60" s="3637"/>
      <c r="CA60" s="3637"/>
      <c r="CB60" s="3637"/>
      <c r="CC60" s="3637"/>
      <c r="CD60" s="3637"/>
      <c r="CE60" s="3637"/>
      <c r="CF60" s="3637"/>
      <c r="CG60" s="3637"/>
      <c r="CH60" s="3637"/>
      <c r="CI60" s="3637"/>
      <c r="CJ60" s="3637"/>
      <c r="CK60" s="3637"/>
      <c r="CL60" s="3637"/>
      <c r="CM60" s="3637"/>
      <c r="CN60" s="3637"/>
      <c r="CO60" s="3637"/>
      <c r="CP60" s="3637"/>
      <c r="CQ60" s="3637"/>
      <c r="CR60" s="3637"/>
      <c r="CS60" s="3637"/>
      <c r="CT60" s="3637"/>
      <c r="CU60" s="3637"/>
      <c r="CV60" s="3637"/>
      <c r="CW60" s="3637"/>
      <c r="CX60" s="3637"/>
      <c r="CY60" s="3637"/>
      <c r="CZ60" s="3637"/>
      <c r="DA60" s="3637"/>
      <c r="DB60" s="3637"/>
      <c r="DC60" s="3637"/>
      <c r="DD60" s="3637"/>
      <c r="DE60" s="3637"/>
      <c r="DF60" s="1354"/>
      <c r="DG60" s="1354"/>
      <c r="DI60" s="506"/>
      <c r="DJ60" s="506" t="str">
        <f>IF(T60="","",T60)</f>
        <v>Добавить территорию для дифференциации</v>
      </c>
      <c r="DK60" s="506"/>
      <c r="DL60" s="506"/>
    </row>
    <row s="3623" customFormat="1" customHeight="1" ht="0.75">
      <c r="A61" s="1344"/>
      <c r="B61" s="1344"/>
      <c r="C61" s="1344"/>
      <c r="D61" s="1344"/>
      <c r="E61" s="1373"/>
      <c r="F61" s="1344"/>
      <c r="G61" s="1344"/>
      <c r="H61" s="1344"/>
      <c r="I61" s="1344"/>
      <c r="J61" s="1344"/>
      <c r="K61" s="1344"/>
      <c r="L61" s="1369"/>
      <c r="M61" s="1351"/>
      <c r="N61" s="1351"/>
      <c r="P61" s="1346"/>
      <c r="Q61" s="1347"/>
      <c r="R61" s="1346"/>
      <c r="S61" s="1352"/>
      <c r="T61" s="1355" t="s">
        <v>165</v>
      </c>
      <c r="U61" s="1354"/>
      <c r="V61" s="1354"/>
      <c r="W61" s="1354"/>
      <c r="X61" s="1354"/>
      <c r="Y61" s="1354"/>
      <c r="Z61" s="1354"/>
      <c r="AA61" s="1354"/>
      <c r="AB61" s="1354"/>
      <c r="AC61" s="1354"/>
      <c r="AD61" s="1354"/>
      <c r="AE61" s="1354"/>
      <c r="AF61" s="1354"/>
      <c r="AG61" s="1354"/>
      <c r="AH61" s="1354"/>
      <c r="AI61" s="1354"/>
      <c r="AJ61" s="1354"/>
      <c r="AK61" s="1354"/>
      <c r="AL61" s="3637"/>
      <c r="AM61" s="3637"/>
      <c r="AN61" s="3637"/>
      <c r="AO61" s="3637"/>
      <c r="AP61" s="3637"/>
      <c r="AQ61" s="3637"/>
      <c r="AR61" s="3637"/>
      <c r="AS61" s="3637"/>
      <c r="AT61" s="3637"/>
      <c r="AU61" s="3637"/>
      <c r="AV61" s="3637"/>
      <c r="AW61" s="3637"/>
      <c r="AX61" s="3637"/>
      <c r="AY61" s="3637"/>
      <c r="AZ61" s="3637"/>
      <c r="BA61" s="3637"/>
      <c r="BB61" s="3637"/>
      <c r="BC61" s="3637"/>
      <c r="BD61" s="3637"/>
      <c r="BE61" s="3637"/>
      <c r="BF61" s="3637"/>
      <c r="BG61" s="3637"/>
      <c r="BH61" s="3637"/>
      <c r="BI61" s="3637"/>
      <c r="BJ61" s="3637"/>
      <c r="BK61" s="3637"/>
      <c r="BL61" s="3637"/>
      <c r="BM61" s="3637"/>
      <c r="BN61" s="3637"/>
      <c r="BO61" s="3637"/>
      <c r="BP61" s="3637"/>
      <c r="BQ61" s="3637"/>
      <c r="BR61" s="3637"/>
      <c r="BS61" s="3637"/>
      <c r="BT61" s="3637"/>
      <c r="BU61" s="3637"/>
      <c r="BV61" s="3637"/>
      <c r="BW61" s="3637"/>
      <c r="BX61" s="3637"/>
      <c r="BY61" s="3637"/>
      <c r="BZ61" s="3637"/>
      <c r="CA61" s="3637"/>
      <c r="CB61" s="3637"/>
      <c r="CC61" s="3637"/>
      <c r="CD61" s="3637"/>
      <c r="CE61" s="3637"/>
      <c r="CF61" s="3637"/>
      <c r="CG61" s="3637"/>
      <c r="CH61" s="3637"/>
      <c r="CI61" s="3637"/>
      <c r="CJ61" s="3637"/>
      <c r="CK61" s="3637"/>
      <c r="CL61" s="3637"/>
      <c r="CM61" s="3637"/>
      <c r="CN61" s="3637"/>
      <c r="CO61" s="3637"/>
      <c r="CP61" s="3637"/>
      <c r="CQ61" s="3637"/>
      <c r="CR61" s="3637"/>
      <c r="CS61" s="3637"/>
      <c r="CT61" s="3637"/>
      <c r="CU61" s="3637"/>
      <c r="CV61" s="3637"/>
      <c r="CW61" s="3637"/>
      <c r="CX61" s="3637"/>
      <c r="CY61" s="3637"/>
      <c r="CZ61" s="3637"/>
      <c r="DA61" s="3637"/>
      <c r="DB61" s="3637"/>
      <c r="DC61" s="3637"/>
      <c r="DD61" s="3637"/>
      <c r="DE61" s="3637"/>
      <c r="DF61" s="1354"/>
      <c r="DG61" s="1354"/>
      <c r="DI61" s="795"/>
      <c r="DJ61" s="795" t="str">
        <f>IF(T61="","",T61)</f>
        <v>Добавить наименование тарифа</v>
      </c>
      <c r="DK61" s="795"/>
      <c r="DL61" s="795"/>
    </row>
    <row customHeight="1" ht="11.25">
      <c r="M62" s="1168"/>
      <c r="N62" s="1168"/>
      <c r="O62" s="543"/>
      <c r="P62" s="1163"/>
      <c r="Q62" s="1163"/>
      <c r="R62" s="1163"/>
      <c r="S62" s="1163"/>
      <c r="AL62" s="3340"/>
      <c r="AM62" s="3340"/>
      <c r="AN62" s="3340"/>
      <c r="AO62" s="3340"/>
      <c r="AP62" s="3340"/>
      <c r="AQ62" s="3340"/>
      <c r="AR62" s="3340"/>
      <c r="AS62" s="3340"/>
      <c r="AT62" s="3340"/>
      <c r="AU62" s="3340"/>
      <c r="AV62" s="3340"/>
      <c r="AW62" s="3340"/>
      <c r="AX62" s="3340"/>
      <c r="AY62" s="3340"/>
      <c r="AZ62" s="3340"/>
      <c r="BA62" s="3340"/>
      <c r="BB62" s="3340"/>
      <c r="BC62" s="3340"/>
      <c r="BD62" s="3340"/>
      <c r="BE62" s="3340"/>
      <c r="BF62" s="3340"/>
      <c r="BG62" s="3340"/>
      <c r="BH62" s="3340"/>
      <c r="BI62" s="3340"/>
      <c r="BJ62" s="3340"/>
      <c r="BK62" s="3340"/>
      <c r="BL62" s="3340"/>
      <c r="BM62" s="3340"/>
      <c r="BN62" s="3340"/>
      <c r="BO62" s="3340"/>
      <c r="BP62" s="3340"/>
      <c r="BQ62" s="3340"/>
      <c r="BR62" s="3340"/>
      <c r="BS62" s="3340"/>
      <c r="BT62" s="3340"/>
      <c r="BU62" s="3340"/>
      <c r="BV62" s="3340"/>
      <c r="BW62" s="3340"/>
      <c r="BX62" s="3340"/>
      <c r="BY62" s="3340"/>
      <c r="BZ62" s="3340"/>
      <c r="CA62" s="3340"/>
      <c r="CB62" s="3340"/>
      <c r="CC62" s="3340"/>
      <c r="CD62" s="3340"/>
      <c r="CE62" s="3340"/>
      <c r="CF62" s="3340"/>
      <c r="CG62" s="3340"/>
      <c r="CH62" s="3340"/>
      <c r="CI62" s="3340"/>
      <c r="CJ62" s="3340"/>
      <c r="CK62" s="3340"/>
      <c r="CL62" s="3340"/>
      <c r="CM62" s="3340"/>
      <c r="CN62" s="3340"/>
      <c r="CO62" s="3340"/>
      <c r="CP62" s="3340"/>
      <c r="CQ62" s="3340"/>
      <c r="CR62" s="3340"/>
      <c r="CS62" s="3340"/>
      <c r="CT62" s="3340"/>
      <c r="CU62" s="3340"/>
      <c r="CV62" s="3340"/>
      <c r="CW62" s="3340"/>
      <c r="CX62" s="3340"/>
      <c r="CY62" s="3340"/>
      <c r="CZ62" s="3340"/>
      <c r="DA62" s="3340"/>
      <c r="DB62" s="3340"/>
      <c r="DC62" s="3340"/>
      <c r="DD62" s="3340"/>
      <c r="DE62" s="3340"/>
      <c r="DH62" s="1163"/>
      <c r="DI62" s="1163"/>
      <c r="DJ62" s="1163"/>
      <c r="DK62" s="1163"/>
      <c r="DL62" s="1163"/>
    </row>
    <row customHeight="1" ht="27">
      <c r="O63" s="543"/>
      <c r="S63" s="1273"/>
      <c r="T63" s="2106"/>
      <c r="U63" s="2106"/>
      <c r="V63" s="2106"/>
      <c r="W63" s="2106"/>
      <c r="X63" s="2106"/>
      <c r="Y63" s="2106"/>
      <c r="Z63" s="2106"/>
      <c r="AA63" s="2106"/>
      <c r="AB63" s="2106"/>
      <c r="AC63" s="2106"/>
      <c r="AD63" s="2106"/>
      <c r="AE63" s="2106"/>
      <c r="AF63" s="2106"/>
      <c r="AG63" s="2106"/>
      <c r="AH63" s="2106"/>
      <c r="AI63" s="2106"/>
      <c r="AJ63" s="2106"/>
      <c r="AK63" s="2106"/>
      <c r="AL63" s="3965"/>
      <c r="AM63" s="3965"/>
      <c r="AN63" s="3965"/>
      <c r="AO63" s="3965"/>
      <c r="AP63" s="3965"/>
      <c r="AQ63" s="3965"/>
      <c r="AR63" s="3965"/>
      <c r="AS63" s="3965"/>
      <c r="AT63" s="3965"/>
      <c r="AU63" s="3965"/>
      <c r="AV63" s="3965"/>
      <c r="AW63" s="3965"/>
      <c r="AX63" s="3965"/>
      <c r="AY63" s="3965"/>
      <c r="AZ63" s="3965"/>
      <c r="BA63" s="3965"/>
      <c r="BB63" s="3965"/>
      <c r="BC63" s="3965"/>
      <c r="BD63" s="3965"/>
      <c r="BE63" s="3965"/>
      <c r="BF63" s="3965"/>
      <c r="BG63" s="3965"/>
      <c r="BH63" s="3965"/>
      <c r="BI63" s="3965"/>
      <c r="BJ63" s="3965"/>
      <c r="BK63" s="3965"/>
      <c r="BL63" s="3965"/>
      <c r="BM63" s="3965"/>
      <c r="BN63" s="3965"/>
      <c r="BO63" s="3965"/>
      <c r="BP63" s="3965"/>
      <c r="BQ63" s="3965"/>
      <c r="BR63" s="3965"/>
      <c r="BS63" s="3965"/>
      <c r="BT63" s="3965"/>
      <c r="BU63" s="3965"/>
      <c r="BV63" s="3965"/>
      <c r="BW63" s="3965"/>
      <c r="BX63" s="3965"/>
      <c r="BY63" s="3965"/>
      <c r="BZ63" s="3965"/>
      <c r="CA63" s="3965"/>
      <c r="CB63" s="3965"/>
      <c r="CC63" s="3965"/>
      <c r="CD63" s="3965"/>
      <c r="CE63" s="3965"/>
      <c r="CF63" s="3965"/>
      <c r="CG63" s="3965"/>
      <c r="CH63" s="3965"/>
      <c r="CI63" s="3965"/>
      <c r="CJ63" s="3965"/>
      <c r="CK63" s="3965"/>
      <c r="CL63" s="3965"/>
      <c r="CM63" s="3965"/>
      <c r="CN63" s="3965"/>
      <c r="CO63" s="3965"/>
      <c r="CP63" s="3965"/>
      <c r="CQ63" s="3965"/>
      <c r="CR63" s="3965"/>
      <c r="CS63" s="3965"/>
      <c r="CT63" s="3965"/>
      <c r="CU63" s="3965"/>
      <c r="CV63" s="3965"/>
      <c r="CW63" s="3965"/>
      <c r="CX63" s="3965"/>
      <c r="CY63" s="3965"/>
      <c r="CZ63" s="3965"/>
      <c r="DA63" s="3965"/>
      <c r="DB63" s="3965"/>
      <c r="DC63" s="3965"/>
      <c r="DD63" s="3965"/>
      <c r="DE63" s="3965"/>
      <c r="DF63" s="2106"/>
      <c r="DG63" s="2106"/>
    </row>
    <row customHeight="1" ht="62.25">
      <c r="O64" s="543"/>
      <c r="T64" s="2106"/>
      <c r="U64" s="2106"/>
      <c r="V64" s="2106"/>
      <c r="W64" s="2106"/>
      <c r="X64" s="2106"/>
      <c r="Y64" s="2106"/>
      <c r="Z64" s="2106"/>
      <c r="AA64" s="2106"/>
      <c r="AB64" s="2106"/>
      <c r="AC64" s="2106"/>
      <c r="AD64" s="2106"/>
      <c r="AE64" s="2106"/>
      <c r="AF64" s="2106"/>
      <c r="AG64" s="2106"/>
      <c r="AH64" s="2106"/>
      <c r="AI64" s="2106"/>
      <c r="AJ64" s="2106"/>
      <c r="AK64" s="2106"/>
      <c r="AL64" s="3965"/>
      <c r="AM64" s="3965"/>
      <c r="AN64" s="3965"/>
      <c r="AO64" s="3965"/>
      <c r="AP64" s="3965"/>
      <c r="AQ64" s="3965"/>
      <c r="AR64" s="3965"/>
      <c r="AS64" s="3965"/>
      <c r="AT64" s="3965"/>
      <c r="AU64" s="3965"/>
      <c r="AV64" s="3965"/>
      <c r="AW64" s="3965"/>
      <c r="AX64" s="3965"/>
      <c r="AY64" s="3965"/>
      <c r="AZ64" s="3965"/>
      <c r="BA64" s="3965"/>
      <c r="BB64" s="3965"/>
      <c r="BC64" s="3965"/>
      <c r="BD64" s="3965"/>
      <c r="BE64" s="3965"/>
      <c r="BF64" s="3965"/>
      <c r="BG64" s="3965"/>
      <c r="BH64" s="3965"/>
      <c r="BI64" s="3965"/>
      <c r="BJ64" s="3965"/>
      <c r="BK64" s="3965"/>
      <c r="BL64" s="3965"/>
      <c r="BM64" s="3965"/>
      <c r="BN64" s="3965"/>
      <c r="BO64" s="3965"/>
      <c r="BP64" s="3965"/>
      <c r="BQ64" s="3965"/>
      <c r="BR64" s="3965"/>
      <c r="BS64" s="3965"/>
      <c r="BT64" s="3965"/>
      <c r="BU64" s="3965"/>
      <c r="BV64" s="3965"/>
      <c r="BW64" s="3965"/>
      <c r="BX64" s="3965"/>
      <c r="BY64" s="3965"/>
      <c r="BZ64" s="3965"/>
      <c r="CA64" s="3965"/>
      <c r="CB64" s="3965"/>
      <c r="CC64" s="3965"/>
      <c r="CD64" s="3965"/>
      <c r="CE64" s="3965"/>
      <c r="CF64" s="3965"/>
      <c r="CG64" s="3965"/>
      <c r="CH64" s="3965"/>
      <c r="CI64" s="3965"/>
      <c r="CJ64" s="3965"/>
      <c r="CK64" s="3965"/>
      <c r="CL64" s="3965"/>
      <c r="CM64" s="3965"/>
      <c r="CN64" s="3965"/>
      <c r="CO64" s="3965"/>
      <c r="CP64" s="3965"/>
      <c r="CQ64" s="3965"/>
      <c r="CR64" s="3965"/>
      <c r="CS64" s="3965"/>
      <c r="CT64" s="3965"/>
      <c r="CU64" s="3965"/>
      <c r="CV64" s="3965"/>
      <c r="CW64" s="3965"/>
      <c r="CX64" s="3965"/>
      <c r="CY64" s="3965"/>
      <c r="CZ64" s="3965"/>
      <c r="DA64" s="3965"/>
      <c r="DB64" s="3965"/>
      <c r="DC64" s="3965"/>
      <c r="DD64" s="3965"/>
      <c r="DE64" s="3965"/>
      <c r="DF64" s="2106"/>
      <c r="DG64" s="2106"/>
    </row>
    <row customHeight="1" ht="14.25">
      <c r="O65" s="543"/>
      <c r="AL65" s="3340"/>
      <c r="AM65" s="3340"/>
      <c r="AN65" s="3340"/>
      <c r="AO65" s="3340"/>
      <c r="AP65" s="3340"/>
      <c r="AQ65" s="3340"/>
      <c r="AR65" s="3340"/>
      <c r="AS65" s="3340"/>
      <c r="AT65" s="3340"/>
      <c r="AU65" s="3340"/>
      <c r="AV65" s="3340"/>
      <c r="AW65" s="3340"/>
      <c r="AX65" s="3340"/>
      <c r="AY65" s="3340"/>
      <c r="AZ65" s="3340"/>
      <c r="BA65" s="3340"/>
      <c r="BB65" s="3340"/>
      <c r="BC65" s="3340"/>
      <c r="BD65" s="3340"/>
      <c r="BE65" s="3340"/>
      <c r="BF65" s="3340"/>
      <c r="BG65" s="3340"/>
      <c r="BH65" s="3340"/>
      <c r="BI65" s="3340"/>
      <c r="BJ65" s="3340"/>
      <c r="BK65" s="3340"/>
      <c r="BL65" s="3340"/>
      <c r="BM65" s="3340"/>
      <c r="BN65" s="3340"/>
      <c r="BO65" s="3340"/>
      <c r="BP65" s="3340"/>
      <c r="BQ65" s="3340"/>
      <c r="BR65" s="3340"/>
      <c r="BS65" s="3340"/>
      <c r="BT65" s="3340"/>
      <c r="BU65" s="3340"/>
      <c r="BV65" s="3340"/>
      <c r="BW65" s="3340"/>
      <c r="BX65" s="3340"/>
      <c r="BY65" s="3340"/>
      <c r="BZ65" s="3340"/>
      <c r="CA65" s="3340"/>
      <c r="CB65" s="3340"/>
      <c r="CC65" s="3340"/>
      <c r="CD65" s="3340"/>
      <c r="CE65" s="3340"/>
      <c r="CF65" s="3340"/>
      <c r="CG65" s="3340"/>
      <c r="CH65" s="3340"/>
      <c r="CI65" s="3340"/>
      <c r="CJ65" s="3340"/>
      <c r="CK65" s="3340"/>
      <c r="CL65" s="3340"/>
      <c r="CM65" s="3340"/>
      <c r="CN65" s="3340"/>
      <c r="CO65" s="3340"/>
      <c r="CP65" s="3340"/>
      <c r="CQ65" s="3340"/>
      <c r="CR65" s="3340"/>
      <c r="CS65" s="3340"/>
      <c r="CT65" s="3340"/>
      <c r="CU65" s="3340"/>
      <c r="CV65" s="3340"/>
      <c r="CW65" s="3340"/>
      <c r="CX65" s="3340"/>
      <c r="CY65" s="3340"/>
      <c r="CZ65" s="3340"/>
      <c r="DA65" s="3340"/>
      <c r="DB65" s="3340"/>
      <c r="DC65" s="3340"/>
      <c r="DD65" s="3340"/>
      <c r="DE65" s="3340"/>
    </row>
    <row customHeight="1" ht="18">
      <c r="O66" s="543"/>
      <c r="S66" s="1273"/>
      <c r="T66" s="2106"/>
      <c r="U66" s="2106"/>
      <c r="V66" s="2106"/>
      <c r="W66" s="2106"/>
      <c r="X66" s="2106"/>
      <c r="Y66" s="2106"/>
      <c r="Z66" s="2106"/>
      <c r="AA66" s="2106"/>
      <c r="AB66" s="2106"/>
      <c r="AC66" s="2106"/>
      <c r="AD66" s="2106"/>
      <c r="AE66" s="2106"/>
      <c r="AF66" s="2106"/>
      <c r="AG66" s="2106"/>
      <c r="AH66" s="2106"/>
      <c r="AI66" s="2106"/>
      <c r="AJ66" s="2106"/>
      <c r="AK66" s="2106"/>
      <c r="AL66" s="3965"/>
      <c r="AM66" s="3965"/>
      <c r="AN66" s="3965"/>
      <c r="AO66" s="3965"/>
      <c r="AP66" s="3965"/>
      <c r="AQ66" s="3965"/>
      <c r="AR66" s="3965"/>
      <c r="AS66" s="3965"/>
      <c r="AT66" s="3965"/>
      <c r="AU66" s="3965"/>
      <c r="AV66" s="3965"/>
      <c r="AW66" s="3965"/>
      <c r="AX66" s="3965"/>
      <c r="AY66" s="3965"/>
      <c r="AZ66" s="3965"/>
      <c r="BA66" s="3965"/>
      <c r="BB66" s="3965"/>
      <c r="BC66" s="3965"/>
      <c r="BD66" s="3965"/>
      <c r="BE66" s="3965"/>
      <c r="BF66" s="3965"/>
      <c r="BG66" s="3965"/>
      <c r="BH66" s="3965"/>
      <c r="BI66" s="3965"/>
      <c r="BJ66" s="3965"/>
      <c r="BK66" s="3965"/>
      <c r="BL66" s="3965"/>
      <c r="BM66" s="3965"/>
      <c r="BN66" s="3965"/>
      <c r="BO66" s="3965"/>
      <c r="BP66" s="3965"/>
      <c r="BQ66" s="3965"/>
      <c r="BR66" s="3965"/>
      <c r="BS66" s="3965"/>
      <c r="BT66" s="3965"/>
      <c r="BU66" s="3965"/>
      <c r="BV66" s="3965"/>
      <c r="BW66" s="3965"/>
      <c r="BX66" s="3965"/>
      <c r="BY66" s="3965"/>
      <c r="BZ66" s="3965"/>
      <c r="CA66" s="3965"/>
      <c r="CB66" s="3965"/>
      <c r="CC66" s="3965"/>
      <c r="CD66" s="3965"/>
      <c r="CE66" s="3965"/>
      <c r="CF66" s="3965"/>
      <c r="CG66" s="3965"/>
      <c r="CH66" s="3965"/>
      <c r="CI66" s="3965"/>
      <c r="CJ66" s="3965"/>
      <c r="CK66" s="3965"/>
      <c r="CL66" s="3965"/>
      <c r="CM66" s="3965"/>
      <c r="CN66" s="3965"/>
      <c r="CO66" s="3965"/>
      <c r="CP66" s="3965"/>
      <c r="CQ66" s="3965"/>
      <c r="CR66" s="3965"/>
      <c r="CS66" s="3965"/>
      <c r="CT66" s="3965"/>
      <c r="CU66" s="3965"/>
      <c r="CV66" s="3965"/>
      <c r="CW66" s="3965"/>
      <c r="CX66" s="3965"/>
      <c r="CY66" s="3965"/>
      <c r="CZ66" s="3965"/>
      <c r="DA66" s="3965"/>
      <c r="DB66" s="3965"/>
      <c r="DC66" s="3965"/>
      <c r="DD66" s="3965"/>
      <c r="DE66" s="3965"/>
      <c r="DF66" s="2106"/>
      <c r="DG66" s="2106"/>
    </row>
    <row customHeight="1" ht="18">
      <c r="O67" s="543"/>
      <c r="T67" s="2106"/>
      <c r="U67" s="2106"/>
      <c r="V67" s="2106"/>
      <c r="W67" s="2106"/>
      <c r="X67" s="2106"/>
      <c r="Y67" s="2106"/>
      <c r="Z67" s="2106"/>
      <c r="AA67" s="2106"/>
      <c r="AB67" s="2106"/>
      <c r="AC67" s="2106"/>
      <c r="AD67" s="2106"/>
      <c r="AE67" s="2106"/>
      <c r="AF67" s="2106"/>
      <c r="AG67" s="2106"/>
      <c r="AH67" s="2106"/>
      <c r="AI67" s="2106"/>
      <c r="AJ67" s="2106"/>
      <c r="AK67" s="2106"/>
      <c r="AL67" s="3965"/>
      <c r="AM67" s="3965"/>
      <c r="AN67" s="3965"/>
      <c r="AO67" s="3965"/>
      <c r="AP67" s="3965"/>
      <c r="AQ67" s="3965"/>
      <c r="AR67" s="3965"/>
      <c r="AS67" s="3965"/>
      <c r="AT67" s="3965"/>
      <c r="AU67" s="3965"/>
      <c r="AV67" s="3965"/>
      <c r="AW67" s="3965"/>
      <c r="AX67" s="3965"/>
      <c r="AY67" s="3965"/>
      <c r="AZ67" s="3965"/>
      <c r="BA67" s="3965"/>
      <c r="BB67" s="3965"/>
      <c r="BC67" s="3965"/>
      <c r="BD67" s="3965"/>
      <c r="BE67" s="3965"/>
      <c r="BF67" s="3965"/>
      <c r="BG67" s="3965"/>
      <c r="BH67" s="3965"/>
      <c r="BI67" s="3965"/>
      <c r="BJ67" s="3965"/>
      <c r="BK67" s="3965"/>
      <c r="BL67" s="3965"/>
      <c r="BM67" s="3965"/>
      <c r="BN67" s="3965"/>
      <c r="BO67" s="3965"/>
      <c r="BP67" s="3965"/>
      <c r="BQ67" s="3965"/>
      <c r="BR67" s="3965"/>
      <c r="BS67" s="3965"/>
      <c r="BT67" s="3965"/>
      <c r="BU67" s="3965"/>
      <c r="BV67" s="3965"/>
      <c r="BW67" s="3965"/>
      <c r="BX67" s="3965"/>
      <c r="BY67" s="3965"/>
      <c r="BZ67" s="3965"/>
      <c r="CA67" s="3965"/>
      <c r="CB67" s="3965"/>
      <c r="CC67" s="3965"/>
      <c r="CD67" s="3965"/>
      <c r="CE67" s="3965"/>
      <c r="CF67" s="3965"/>
      <c r="CG67" s="3965"/>
      <c r="CH67" s="3965"/>
      <c r="CI67" s="3965"/>
      <c r="CJ67" s="3965"/>
      <c r="CK67" s="3965"/>
      <c r="CL67" s="3965"/>
      <c r="CM67" s="3965"/>
      <c r="CN67" s="3965"/>
      <c r="CO67" s="3965"/>
      <c r="CP67" s="3965"/>
      <c r="CQ67" s="3965"/>
      <c r="CR67" s="3965"/>
      <c r="CS67" s="3965"/>
      <c r="CT67" s="3965"/>
      <c r="CU67" s="3965"/>
      <c r="CV67" s="3965"/>
      <c r="CW67" s="3965"/>
      <c r="CX67" s="3965"/>
      <c r="CY67" s="3965"/>
      <c r="CZ67" s="3965"/>
      <c r="DA67" s="3965"/>
      <c r="DB67" s="3965"/>
      <c r="DC67" s="3965"/>
      <c r="DD67" s="3965"/>
      <c r="DE67" s="3965"/>
      <c r="DF67" s="2106"/>
      <c r="DG67" s="2106"/>
    </row>
    <row customHeight="1" ht="27.75">
      <c r="O68" s="543"/>
      <c r="S68" s="1273"/>
      <c r="T68" s="2106"/>
      <c r="U68" s="2106"/>
      <c r="V68" s="2106"/>
      <c r="W68" s="2106"/>
      <c r="X68" s="2106"/>
      <c r="Y68" s="2106"/>
      <c r="Z68" s="2106"/>
      <c r="AA68" s="2106"/>
      <c r="AB68" s="2106"/>
      <c r="AC68" s="2106"/>
      <c r="AD68" s="2106"/>
      <c r="AE68" s="2106"/>
      <c r="AF68" s="2106"/>
      <c r="AG68" s="2106"/>
      <c r="AH68" s="2106"/>
      <c r="AI68" s="2106"/>
      <c r="AJ68" s="2106"/>
      <c r="AK68" s="2106"/>
      <c r="AL68" s="3965"/>
      <c r="AM68" s="3965"/>
      <c r="AN68" s="3965"/>
      <c r="AO68" s="3965"/>
      <c r="AP68" s="3965"/>
      <c r="AQ68" s="3965"/>
      <c r="AR68" s="3965"/>
      <c r="AS68" s="3965"/>
      <c r="AT68" s="3965"/>
      <c r="AU68" s="3965"/>
      <c r="AV68" s="3965"/>
      <c r="AW68" s="3965"/>
      <c r="AX68" s="3965"/>
      <c r="AY68" s="3965"/>
      <c r="AZ68" s="3965"/>
      <c r="BA68" s="3965"/>
      <c r="BB68" s="3965"/>
      <c r="BC68" s="3965"/>
      <c r="BD68" s="3965"/>
      <c r="BE68" s="3965"/>
      <c r="BF68" s="3965"/>
      <c r="BG68" s="3965"/>
      <c r="BH68" s="3965"/>
      <c r="BI68" s="3965"/>
      <c r="BJ68" s="3965"/>
      <c r="BK68" s="3965"/>
      <c r="BL68" s="3965"/>
      <c r="BM68" s="3965"/>
      <c r="BN68" s="3965"/>
      <c r="BO68" s="3965"/>
      <c r="BP68" s="3965"/>
      <c r="BQ68" s="3965"/>
      <c r="BR68" s="3965"/>
      <c r="BS68" s="3965"/>
      <c r="BT68" s="3965"/>
      <c r="BU68" s="3965"/>
      <c r="BV68" s="3965"/>
      <c r="BW68" s="3965"/>
      <c r="BX68" s="3965"/>
      <c r="BY68" s="3965"/>
      <c r="BZ68" s="3965"/>
      <c r="CA68" s="3965"/>
      <c r="CB68" s="3965"/>
      <c r="CC68" s="3965"/>
      <c r="CD68" s="3965"/>
      <c r="CE68" s="3965"/>
      <c r="CF68" s="3965"/>
      <c r="CG68" s="3965"/>
      <c r="CH68" s="3965"/>
      <c r="CI68" s="3965"/>
      <c r="CJ68" s="3965"/>
      <c r="CK68" s="3965"/>
      <c r="CL68" s="3965"/>
      <c r="CM68" s="3965"/>
      <c r="CN68" s="3965"/>
      <c r="CO68" s="3965"/>
      <c r="CP68" s="3965"/>
      <c r="CQ68" s="3965"/>
      <c r="CR68" s="3965"/>
      <c r="CS68" s="3965"/>
      <c r="CT68" s="3965"/>
      <c r="CU68" s="3965"/>
      <c r="CV68" s="3965"/>
      <c r="CW68" s="3965"/>
      <c r="CX68" s="3965"/>
      <c r="CY68" s="3965"/>
      <c r="CZ68" s="3965"/>
      <c r="DA68" s="3965"/>
      <c r="DB68" s="3965"/>
      <c r="DC68" s="3965"/>
      <c r="DD68" s="3965"/>
      <c r="DE68" s="3965"/>
      <c r="DF68" s="2106"/>
      <c r="DG68" s="2106"/>
    </row>
  </sheetData>
  <sheetProtection formatColumns="0" formatRows="0" autoFilter="0" sort="0" insertRows="0" insertColumns="1" deleteRows="0" deleteColumns="0"/>
  <mergeCells count="369">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DF7"/>
    <mergeCell ref="V2:AC2"/>
    <mergeCell ref="AD2:DF2"/>
    <mergeCell ref="V3:AC3"/>
    <mergeCell ref="AD3:DF3"/>
    <mergeCell ref="V4:AC4"/>
    <mergeCell ref="AD4:DF4"/>
    <mergeCell ref="V5:AC5"/>
    <mergeCell ref="AD5:DF5"/>
    <mergeCell ref="V6:AC6"/>
    <mergeCell ref="AD6:DF6"/>
    <mergeCell ref="DG8:DG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E43:E60"/>
    <mergeCell ref="V43:AC43"/>
    <mergeCell ref="AD43:DF43"/>
    <mergeCell ref="F44:F59"/>
    <mergeCell ref="V44:AC44"/>
    <mergeCell ref="AD44:DF44"/>
    <mergeCell ref="G45:G58"/>
    <mergeCell ref="V45:AC45"/>
    <mergeCell ref="AD45:DF45"/>
    <mergeCell ref="H46:H57"/>
    <mergeCell ref="V46:AC46"/>
    <mergeCell ref="AD46:DF46"/>
    <mergeCell ref="I47:I56"/>
    <mergeCell ref="P47:P56"/>
    <mergeCell ref="V47:AC47"/>
    <mergeCell ref="AD47:DF47"/>
    <mergeCell ref="T67:DG67"/>
    <mergeCell ref="T68:DG68"/>
    <mergeCell ref="T66:DG66"/>
    <mergeCell ref="DG49:DG51"/>
    <mergeCell ref="T63:DG63"/>
    <mergeCell ref="T64:DG64"/>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J52:J55"/>
    <mergeCell ref="Q52:Q55"/>
    <mergeCell ref="K53:K54"/>
    <mergeCell ref="Z53:Z54"/>
    <mergeCell ref="AA53:AA54"/>
    <mergeCell ref="AB53:AB54"/>
    <mergeCell ref="AC53:AC54"/>
    <mergeCell ref="V52:AC52"/>
    <mergeCell ref="AD52:DF52"/>
    <mergeCell ref="DG53:DG55"/>
    <mergeCell ref="AH53:AH54"/>
    <mergeCell ref="AI53:AI54"/>
    <mergeCell ref="AJ53:AJ54"/>
    <mergeCell ref="AK53:AK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BZ30:CF30"/>
    <mergeCell ref="CD8:CD9"/>
    <mergeCell ref="CE8:CE9"/>
    <mergeCell ref="CF8:CF9"/>
    <mergeCell ref="CG8:CG9"/>
    <mergeCell ref="BZ29:CF29"/>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H30:CN30"/>
    <mergeCell ref="CL8:CL9"/>
    <mergeCell ref="CM8:CM9"/>
    <mergeCell ref="CN8:CN9"/>
    <mergeCell ref="CO8:CO9"/>
    <mergeCell ref="CH29:CN29"/>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P30:CV30"/>
    <mergeCell ref="CT8:CT9"/>
    <mergeCell ref="CU8:CU9"/>
    <mergeCell ref="CV8:CV9"/>
    <mergeCell ref="CW8:CW9"/>
    <mergeCell ref="CP29:CV29"/>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CX30:DD30"/>
    <mergeCell ref="DB8:DB9"/>
    <mergeCell ref="DC8:DC9"/>
    <mergeCell ref="DD8:DD9"/>
    <mergeCell ref="DE8:DE9"/>
    <mergeCell ref="CX29:DD29"/>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s>
  <dataValidations count="8">
    <dataValidation type="list" allowBlank="1" showInputMessage="1" errorTitle="Ошибка" error="Выберите значение из списка" prompt="Выберите значение из списка" sqref="V983092:DF983092 V65588:DF65588 V131124:DF131124 V196660:DF196660 V262196:DF262196 V327732:DF327732 V393268:DF393268 V458804:DF458804 V524340:DF524340 V589876:DF589876 V655412:DF655412 V720948:DF720948 V786484:DF786484 V852020:DF852020 V917556:DF917556">
      <formula1>kind_of_cons</formula1>
    </dataValidation>
    <dataValidation allowBlank="1" sqref="S131127:DG131133 S196663:DG196669 S262199:DG262205 S327735:DG327741 S393271:DG393277 S458807:DG458813 S524343:DG524349 S589879:DG589885 S655415:DG655421 S720951:DG720957 S786487:DG786493 S852023:DG852029 S917559:DG917565 S983095:DG983101 S65591:DG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DG65583:DG65590 DG131119:DG131126 DG196655:DG196662 DG262191:DG262198 DG327727:DG327734 DG393263:DG393270 DG458799:DG458806 DG524335:DG524342 DG589871:DG589878 DG655407:DG655414 DG720943:DG720950 DG786479:DG786486 DG852015:DG852022 DG917551:DG917558 DG983087:DG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AX8 AZ8 AX49 AZ49 BF8 BH8 BF49 BH49 Z53 AB53 AH53 AJ53 AP53 AR53 AX53 AZ53 BF53 BH53 BN8 BP8 BN49 BP49 BN53 BP53 BV8 BX8 BV49 BX49 BV53 BX53 CD8 CF8 CD49 CF49 CD53 CF53 CL8 CN8 CL49 CN49 CL53 CN53 CT8 CV8 CT49 CV49 CT53 CV53 DB8 DD8 DB49 DD49 DB53 DD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DE327733 AK393269:DE393269 AK49 AQ49 AS49 AY49 BA49 BG49 BI49 BO49 BQ49 BW49 BY49 CE49 CG49 CM49 CO49 CU49 CW49 DC49 DE49 AK524341:DE524341 AK8 AQ8 AS8 AY8 BA8 BG8 BI8 BO8 BQ8 BW8 BY8 CE8 CG8 CM8 CO8 CU8 CW8 DC8 DE8 AK589877:DE589877 AK655413:DE655413 AK17 AK720949:DE720949 AK786485:DE786485 AK852021:DE852021 AK917557:DE917557 AK983093:DE983093 AK65589:DE65589 AK131125:DE131125 AI49 AK458805:DE458805 AI8 AC8 AA8 AI17 AK196661:DE196661 AA49 AC49 AK262197:DE262197 AA53 AC53 AI53 AK53 AQ53 AS53 AY53 BA53 BG53 BI53 BO53 BQ53 BW53 BY53 CE53 CG53 CM53 CO53 CU53 CW53 DC53 DE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AW9 AW50 BE9 BE50 Y54 AG54 AO54 AW54 BE54 BM9 BM50 BM54 BU9 BU50 BU54 CC9 CC50 CC54 CK9 CK50 CK54 CS9 CS50 CS54 DA9 DA50 DA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EAEB9-97EC-346F-0389-F685A3DCB455}"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675" width="3.7109375" customWidth="1"/>
    <col min="17" max="18" style="3968" width="3.7109375" customWidth="1"/>
    <col min="19" max="19" style="3969" width="12.7109375" customWidth="1"/>
    <col min="20" max="20" style="3061" width="32.00390625" customWidth="1"/>
    <col min="21" max="21" style="3061" width="0.7109375" hidden="1" customWidth="1"/>
    <col min="22" max="22" style="3061" width="1.7109375" hidden="1" customWidth="1"/>
    <col min="23" max="23" style="3061" width="24.7109375" hidden="1" customWidth="1"/>
    <col min="24" max="25" style="3061" width="0.14062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0" style="3061" width="0.140625" customWidth="1"/>
    <col min="31" max="31" style="3061" width="24.7109375" customWidth="1"/>
    <col min="32" max="33" style="3061" width="0.140625" customWidth="1"/>
    <col min="34" max="34" style="3061" width="11.7109375" customWidth="1"/>
    <col min="35" max="35" style="3061" width="3.7109375" customWidth="1"/>
    <col min="36" max="36" style="3061" width="11.7109375" customWidth="1"/>
    <col min="37" max="37" style="3061" width="8.57421875" hidden="1" customWidth="1"/>
    <col min="38" max="38" style="3061" width="4.7109375" customWidth="1"/>
    <col min="39" max="39" style="3061"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403</v>
      </c>
      <c r="M6" s="543"/>
      <c r="P6" s="2111">
        <v>1</v>
      </c>
      <c r="Q6" s="1361"/>
      <c r="R6" s="352"/>
      <c r="S6" s="1366">
        <f>$I6</f>
      </c>
      <c r="T6" s="273" t="s">
        <v>404</v>
      </c>
      <c r="U6" s="288"/>
      <c r="V6" s="2095"/>
      <c r="W6" s="2096"/>
      <c r="X6" s="2096"/>
      <c r="Y6" s="2096"/>
      <c r="Z6" s="2096"/>
      <c r="AA6" s="2096"/>
      <c r="AB6" s="2096"/>
      <c r="AC6" s="2097"/>
      <c r="AD6" s="2095"/>
      <c r="AE6" s="2096"/>
      <c r="AF6" s="2096"/>
      <c r="AG6" s="2096"/>
      <c r="AH6" s="2096"/>
      <c r="AI6" s="2096"/>
      <c r="AJ6" s="2096"/>
      <c r="AK6" s="2096"/>
      <c r="AL6" s="2097"/>
      <c r="AM6" s="1286" t="s">
        <v>405</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320"/>
      <c r="W8" s="757"/>
      <c r="X8" s="320"/>
      <c r="Y8" s="390"/>
      <c r="Z8" s="2112"/>
      <c r="AA8" s="1981" t="s">
        <v>61</v>
      </c>
      <c r="AB8" s="2112"/>
      <c r="AC8" s="1981" t="s">
        <v>61</v>
      </c>
      <c r="AD8" s="320"/>
      <c r="AE8" s="757"/>
      <c r="AF8" s="320"/>
      <c r="AG8" s="390"/>
      <c r="AH8" s="2112"/>
      <c r="AI8" s="1981" t="s">
        <v>61</v>
      </c>
      <c r="AJ8" s="2112"/>
      <c r="AK8" s="1981" t="s">
        <v>61</v>
      </c>
      <c r="AL8" s="320"/>
      <c r="AM8" s="2137" t="s">
        <v>410</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413</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623"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162</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623"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163</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623"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644"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644" customFormat="1" customHeight="1" ht="14.25" hidden="1">
      <c r="L21" s="1359"/>
      <c r="M21" s="1392"/>
      <c r="N21" s="1392"/>
      <c r="O21" s="1392"/>
      <c r="P21" s="1392"/>
      <c r="Q21" s="1401"/>
      <c r="R21" s="1401"/>
      <c r="S21" s="735"/>
      <c r="AC21" s="1396"/>
      <c r="AK21" s="1396"/>
      <c r="AN21" s="517"/>
      <c r="AO21" s="517"/>
      <c r="AP21" s="517"/>
      <c r="AQ21" s="517"/>
      <c r="AR21" s="517"/>
    </row>
    <row s="3644" customFormat="1" customHeight="1" ht="33.7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Филиал "Смоленская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66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100"/>
      <c r="X29" s="2100"/>
      <c r="Y29" s="2100"/>
      <c r="Z29" s="2100"/>
      <c r="AA29" s="2100"/>
      <c r="AB29" s="2100"/>
      <c r="AC29" s="322"/>
      <c r="AD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100"/>
      <c r="AF29" s="2100"/>
      <c r="AG29" s="2100"/>
      <c r="AH29" s="2100"/>
      <c r="AI29" s="2100"/>
      <c r="AJ29" s="2100"/>
      <c r="AK29" s="322"/>
      <c r="AL29" s="322"/>
      <c r="AM29" s="268"/>
      <c r="AN29" s="368"/>
      <c r="AO29" s="368"/>
      <c r="AP29" s="368"/>
      <c r="AQ29" s="368"/>
      <c r="AR29" s="368"/>
    </row>
    <row s="3663"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45274.43614583334</v>
      </c>
      <c r="W30" s="2099"/>
      <c r="X30" s="2099"/>
      <c r="Y30" s="2099"/>
      <c r="Z30" s="2099"/>
      <c r="AA30" s="2099"/>
      <c r="AB30" s="2099"/>
      <c r="AC30" s="322"/>
      <c r="AD30" s="2099" t="str">
        <f>IF(TITLE_DATE_PR_CHANGE="",IF(TITLE_DATE_PR="","",TITLE_DATE_PR),TITLE_DATE_PR_CHANGE)</f>
        <v>45274.43614583334</v>
      </c>
      <c r="AE30" s="2099"/>
      <c r="AF30" s="2099"/>
      <c r="AG30" s="2099"/>
      <c r="AH30" s="2099"/>
      <c r="AI30" s="2099"/>
      <c r="AJ30" s="2099"/>
      <c r="AK30" s="322"/>
      <c r="AL30" s="322"/>
      <c r="AM30" s="268"/>
      <c r="AN30" s="368"/>
      <c r="AO30" s="368"/>
      <c r="AP30" s="368"/>
      <c r="AQ30" s="368"/>
      <c r="AR30" s="368"/>
    </row>
    <row s="3663"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185,186,319</v>
      </c>
      <c r="W31" s="2100"/>
      <c r="X31" s="2100"/>
      <c r="Y31" s="2100"/>
      <c r="Z31" s="2100"/>
      <c r="AA31" s="2100"/>
      <c r="AB31" s="2100"/>
      <c r="AC31" s="322"/>
      <c r="AD31" s="2100" t="str">
        <f>IF(TITLE_NUMBER_PR_CHANGE="",IF(TITLE_NUMBER_PR="","",TITLE_NUMBER_PR),TITLE_NUMBER_PR_CHANGE)</f>
        <v>185,186,319</v>
      </c>
      <c r="AE31" s="2100"/>
      <c r="AF31" s="2100"/>
      <c r="AG31" s="2100"/>
      <c r="AH31" s="2100"/>
      <c r="AI31" s="2100"/>
      <c r="AJ31" s="2100"/>
      <c r="AK31" s="322"/>
      <c r="AL31" s="322"/>
      <c r="AM31" s="268"/>
      <c r="AN31" s="368"/>
      <c r="AO31" s="368"/>
      <c r="AP31" s="368"/>
      <c r="AQ31" s="368"/>
      <c r="AR31" s="368"/>
    </row>
    <row s="366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https://rek.admin-smolensk.ru/docs/postmin-2023/</v>
      </c>
      <c r="W32" s="2100"/>
      <c r="X32" s="2100"/>
      <c r="Y32" s="2100"/>
      <c r="Z32" s="2100"/>
      <c r="AA32" s="2100"/>
      <c r="AB32" s="2100"/>
      <c r="AC32" s="322"/>
      <c r="AD32" s="2100" t="str">
        <f>IF(TITLE_IST_PUB_CHANGE="",IF(TITLE_IST_PUB="","",TITLE_IST_PUB),TITLE_IST_PUB_CHANGE)</f>
        <v>https://rek.admin-smolensk.ru/docs/postmin-2023/</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663"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45274.43614583334</v>
      </c>
      <c r="W34" s="2099"/>
      <c r="X34" s="2099"/>
      <c r="Y34" s="2099"/>
      <c r="Z34" s="2099"/>
      <c r="AA34" s="2099"/>
      <c r="AB34" s="2099"/>
      <c r="AC34" s="322"/>
      <c r="AD34" s="2099" t="str">
        <f>IF(TITLE_DATE_PR_CHANGE="",IF(TITLE_DATE_PR="","",TITLE_DATE_PR),TITLE_DATE_PR_CHANGE)</f>
        <v>45274.43614583334</v>
      </c>
      <c r="AE34" s="2099"/>
      <c r="AF34" s="2099"/>
      <c r="AG34" s="2099"/>
      <c r="AH34" s="2099"/>
      <c r="AI34" s="2099"/>
      <c r="AJ34" s="2099"/>
      <c r="AK34" s="322"/>
      <c r="AL34" s="322"/>
      <c r="AM34" s="268"/>
      <c r="AN34" s="368"/>
      <c r="AO34" s="368"/>
      <c r="AP34" s="368"/>
      <c r="AQ34" s="368"/>
      <c r="AR34" s="368"/>
    </row>
    <row s="3663"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185,186,319</v>
      </c>
      <c r="W35" s="2100"/>
      <c r="X35" s="2100"/>
      <c r="Y35" s="2100"/>
      <c r="Z35" s="2100"/>
      <c r="AA35" s="2100"/>
      <c r="AB35" s="2100"/>
      <c r="AC35" s="322"/>
      <c r="AD35" s="2100" t="str">
        <f>IF(TITLE_NUMBER_PR_CHANGE="",IF(TITLE_NUMBER_PR="","",TITLE_NUMBER_PR),TITLE_NUMBER_PR_CHANGE)</f>
        <v>185,186,319</v>
      </c>
      <c r="AE35" s="2100"/>
      <c r="AF35" s="2100"/>
      <c r="AG35" s="2100"/>
      <c r="AH35" s="2100"/>
      <c r="AI35" s="2100"/>
      <c r="AJ35" s="2100"/>
      <c r="AK35" s="322"/>
      <c r="AL35" s="322"/>
      <c r="AM35" s="268"/>
      <c r="AN35" s="368"/>
      <c r="AO35" s="368"/>
      <c r="AP35" s="368"/>
      <c r="AQ35" s="368"/>
      <c r="AR35" s="368"/>
    </row>
    <row s="366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87</v>
      </c>
      <c r="T39" s="2062" t="s">
        <v>426</v>
      </c>
      <c r="U39" s="289"/>
      <c r="V39" s="2126" t="s">
        <v>427</v>
      </c>
      <c r="W39" s="2127"/>
      <c r="X39" s="2146"/>
      <c r="Y39" s="2146"/>
      <c r="Z39" s="2127"/>
      <c r="AA39" s="2127"/>
      <c r="AB39" s="2128"/>
      <c r="AC39" s="2129" t="s">
        <v>428</v>
      </c>
      <c r="AD39" s="2126" t="s">
        <v>427</v>
      </c>
      <c r="AE39" s="2127"/>
      <c r="AF39" s="2146"/>
      <c r="AG39" s="2146"/>
      <c r="AH39" s="2127"/>
      <c r="AI39" s="2127"/>
      <c r="AJ39" s="2128"/>
      <c r="AK39" s="2129" t="s">
        <v>429</v>
      </c>
      <c r="AL39" s="2132" t="s">
        <v>430</v>
      </c>
      <c r="AM39" s="1971"/>
    </row>
    <row customHeight="1" ht="23.25">
      <c r="Q40" s="377"/>
      <c r="R40" s="377"/>
      <c r="S40" s="2125"/>
      <c r="T40" s="2062"/>
      <c r="U40" s="1038"/>
      <c r="V40" s="2142" t="s">
        <v>431</v>
      </c>
      <c r="W40" s="2144" t="s">
        <v>432</v>
      </c>
      <c r="X40" s="1406" t="s">
        <v>433</v>
      </c>
      <c r="Y40" s="1406"/>
      <c r="Z40" s="2119" t="s">
        <v>434</v>
      </c>
      <c r="AA40" s="2119"/>
      <c r="AB40" s="2120"/>
      <c r="AC40" s="2130"/>
      <c r="AD40" s="2142" t="s">
        <v>431</v>
      </c>
      <c r="AE40" s="2144" t="s">
        <v>432</v>
      </c>
      <c r="AF40" s="1406" t="s">
        <v>433</v>
      </c>
      <c r="AG40" s="1406"/>
      <c r="AH40" s="2119" t="s">
        <v>434</v>
      </c>
      <c r="AI40" s="2119"/>
      <c r="AJ40" s="2120"/>
      <c r="AK40" s="2130"/>
      <c r="AL40" s="2133"/>
      <c r="AM40" s="1971"/>
    </row>
    <row s="4530" customFormat="1" customHeight="1" ht="23.25">
      <c r="A41" s="1400"/>
      <c r="B41" s="1400" t="s">
        <v>135</v>
      </c>
      <c r="C41" s="1400" t="s">
        <v>136</v>
      </c>
      <c r="D41" s="1400" t="s">
        <v>137</v>
      </c>
      <c r="E41" s="1394" t="s">
        <v>435</v>
      </c>
      <c r="F41" s="1394" t="s">
        <v>436</v>
      </c>
      <c r="G41" s="1394" t="s">
        <v>437</v>
      </c>
      <c r="H41" s="1394" t="s">
        <v>438</v>
      </c>
      <c r="I41" s="1394" t="s">
        <v>439</v>
      </c>
      <c r="J41" s="1394" t="s">
        <v>440</v>
      </c>
      <c r="K41" s="1394" t="s">
        <v>441</v>
      </c>
      <c r="L41" s="1394" t="s">
        <v>415</v>
      </c>
      <c r="M41" s="1392"/>
      <c r="N41" s="1392"/>
      <c r="O41" s="1392"/>
      <c r="P41" s="1358"/>
      <c r="Q41" s="377"/>
      <c r="R41" s="377"/>
      <c r="S41" s="2125"/>
      <c r="T41" s="2062"/>
      <c r="U41" s="290"/>
      <c r="V41" s="2143"/>
      <c r="W41" s="2145"/>
      <c r="X41" s="1403" t="s">
        <v>442</v>
      </c>
      <c r="Y41" s="1403" t="s">
        <v>443</v>
      </c>
      <c r="Z41" s="1364" t="s">
        <v>444</v>
      </c>
      <c r="AA41" s="2121" t="s">
        <v>445</v>
      </c>
      <c r="AB41" s="2122"/>
      <c r="AC41" s="2131"/>
      <c r="AD41" s="2143"/>
      <c r="AE41" s="2145"/>
      <c r="AF41" s="1403" t="s">
        <v>442</v>
      </c>
      <c r="AG41" s="1403" t="s">
        <v>443</v>
      </c>
      <c r="AH41" s="1364" t="s">
        <v>444</v>
      </c>
      <c r="AI41" s="2121" t="s">
        <v>445</v>
      </c>
      <c r="AJ41" s="2122"/>
      <c r="AK41" s="2131"/>
      <c r="AL41" s="2134"/>
      <c r="AM41" s="1971"/>
      <c r="AN41" s="517"/>
      <c r="AO41" s="506"/>
      <c r="AP41" s="506"/>
      <c r="AQ41" s="506"/>
      <c r="AR41" s="506"/>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204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204</v>
      </c>
      <c r="B44" s="1393" t="s">
        <v>205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204</v>
      </c>
      <c r="B45" s="1393" t="s">
        <v>205</v>
      </c>
      <c r="C45" s="1393" t="s">
        <v>206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204</v>
      </c>
      <c r="B46" s="1393" t="s">
        <v>205</v>
      </c>
      <c r="C46" s="1393" t="s">
        <v>206</v>
      </c>
      <c r="D46" s="1393" t="s">
        <v>207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customHeight="1" ht="47.25">
      <c r="A47" s="1393" t="s">
        <v>204</v>
      </c>
      <c r="B47" s="1393" t="s">
        <v>205</v>
      </c>
      <c r="C47" s="1393" t="s">
        <v>206</v>
      </c>
      <c r="D47" s="1393" t="s">
        <v>207</v>
      </c>
      <c r="E47" s="2108"/>
      <c r="F47" s="2108"/>
      <c r="G47" s="2108"/>
      <c r="H47" s="2108"/>
      <c r="I47" s="2109" t="str">
        <f>S46&amp;".1"</f>
        <v>....1</v>
      </c>
      <c r="J47" s="1393"/>
      <c r="K47" s="1393"/>
      <c r="L47" s="1394" t="s">
        <v>403</v>
      </c>
      <c r="P47" s="2111">
        <v>1</v>
      </c>
      <c r="Q47" s="1361"/>
      <c r="R47" s="352"/>
      <c r="S47" s="1366" t="str">
        <f>$I47</f>
        <v>....1</v>
      </c>
      <c r="T47" s="273" t="s">
        <v>404</v>
      </c>
      <c r="U47" s="288"/>
      <c r="V47" s="2095"/>
      <c r="W47" s="2096"/>
      <c r="X47" s="2096"/>
      <c r="Y47" s="2096"/>
      <c r="Z47" s="2096"/>
      <c r="AA47" s="2096"/>
      <c r="AB47" s="2096"/>
      <c r="AC47" s="2097"/>
      <c r="AD47" s="2095"/>
      <c r="AE47" s="2096"/>
      <c r="AF47" s="2096"/>
      <c r="AG47" s="2096"/>
      <c r="AH47" s="2096"/>
      <c r="AI47" s="2096"/>
      <c r="AJ47" s="2096"/>
      <c r="AK47" s="2096"/>
      <c r="AL47" s="2097"/>
      <c r="AM47" s="1286" t="s">
        <v>405</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204</v>
      </c>
      <c r="B48" s="1393" t="s">
        <v>205</v>
      </c>
      <c r="C48" s="1393" t="s">
        <v>206</v>
      </c>
      <c r="D48" s="1393" t="s">
        <v>207</v>
      </c>
      <c r="E48" s="2108"/>
      <c r="F48" s="2108"/>
      <c r="G48" s="2108"/>
      <c r="H48" s="2108"/>
      <c r="I48" s="2110"/>
      <c r="J48" s="2109" t="str">
        <f>I47&amp;".1"</f>
        <v>....1.1</v>
      </c>
      <c r="K48" s="1393"/>
      <c r="L48" s="1394" t="s">
        <v>406</v>
      </c>
      <c r="P48" s="2111"/>
      <c r="Q48" s="2111">
        <v>1</v>
      </c>
      <c r="R48" s="353"/>
      <c r="S48" s="1366" t="str">
        <f>$J48</f>
        <v>....1.1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204</v>
      </c>
      <c r="B49" s="1393" t="s">
        <v>205</v>
      </c>
      <c r="C49" s="1393" t="s">
        <v>206</v>
      </c>
      <c r="D49" s="1393" t="s">
        <v>207</v>
      </c>
      <c r="E49" s="2108"/>
      <c r="F49" s="2108"/>
      <c r="G49" s="2108"/>
      <c r="H49" s="2108"/>
      <c r="I49" s="2110"/>
      <c r="J49" s="2110"/>
      <c r="K49" s="2109" t="str">
        <f>J48&amp;".1"</f>
        <v>....1.1.1</v>
      </c>
      <c r="L49" s="1394" t="s">
        <v>409</v>
      </c>
      <c r="P49" s="2111"/>
      <c r="Q49" s="2111"/>
      <c r="R49" s="353">
        <v>1</v>
      </c>
      <c r="S49" s="1366" t="str">
        <f>$K49</f>
        <v>....1.1.1</v>
      </c>
      <c r="T49" s="1377"/>
      <c r="U49" s="288"/>
      <c r="V49" s="320"/>
      <c r="W49" s="757"/>
      <c r="X49" s="320"/>
      <c r="Y49" s="390"/>
      <c r="Z49" s="2112"/>
      <c r="AA49" s="1981" t="s">
        <v>61</v>
      </c>
      <c r="AB49" s="2112"/>
      <c r="AC49" s="1981" t="s">
        <v>61</v>
      </c>
      <c r="AD49" s="320"/>
      <c r="AE49" s="757"/>
      <c r="AF49" s="320"/>
      <c r="AG49" s="390"/>
      <c r="AH49" s="2112"/>
      <c r="AI49" s="1981" t="s">
        <v>61</v>
      </c>
      <c r="AJ49" s="2114"/>
      <c r="AK49" s="1981" t="s">
        <v>61</v>
      </c>
      <c r="AL49" s="1378"/>
      <c r="AM49" s="2137" t="s">
        <v>410</v>
      </c>
      <c r="AN49" s="517">
        <f>STRCHECKDATE(V50:AL50)</f>
      </c>
      <c r="AO49" s="506"/>
      <c r="AP49" s="506" t="str">
        <f>IF(T49="","",T49)</f>
        <v/>
      </c>
      <c r="AQ49" s="506"/>
      <c r="AR49" s="506"/>
    </row>
    <row customHeight="1" ht="0.75">
      <c r="A50" s="1393" t="s">
        <v>204</v>
      </c>
      <c r="B50" s="1393" t="s">
        <v>205</v>
      </c>
      <c r="C50" s="1393" t="s">
        <v>206</v>
      </c>
      <c r="D50" s="1393" t="s">
        <v>207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204</v>
      </c>
      <c r="B51" s="1393" t="s">
        <v>205</v>
      </c>
      <c r="C51" s="1393" t="s">
        <v>206</v>
      </c>
      <c r="D51" s="1393" t="s">
        <v>207</v>
      </c>
      <c r="E51" s="2108"/>
      <c r="F51" s="2108"/>
      <c r="G51" s="2108"/>
      <c r="H51" s="2108"/>
      <c r="I51" s="2110"/>
      <c r="J51" s="2109"/>
      <c r="K51" s="1393"/>
      <c r="L51" s="1394"/>
      <c r="P51" s="2111"/>
      <c r="Q51" s="2111"/>
      <c r="R51" s="352"/>
      <c r="S51" s="1308"/>
      <c r="T51" s="276"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204</v>
      </c>
      <c r="B52" s="1393" t="s">
        <v>205</v>
      </c>
      <c r="C52" s="1393" t="s">
        <v>206</v>
      </c>
      <c r="D52" s="1393" t="s">
        <v>207</v>
      </c>
      <c r="E52" s="2108"/>
      <c r="F52" s="2108"/>
      <c r="G52" s="2108"/>
      <c r="H52" s="2108"/>
      <c r="I52" s="2109"/>
      <c r="J52" s="1393"/>
      <c r="K52" s="1393"/>
      <c r="L52" s="1394"/>
      <c r="P52" s="2111"/>
      <c r="Q52" s="1361"/>
      <c r="R52" s="352"/>
      <c r="S52" s="1308"/>
      <c r="T52" s="275"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204</v>
      </c>
      <c r="B53" s="1393" t="s">
        <v>205</v>
      </c>
      <c r="C53" s="1393" t="s">
        <v>206</v>
      </c>
      <c r="D53" s="1393" t="s">
        <v>207</v>
      </c>
      <c r="E53" s="2108"/>
      <c r="F53" s="2108"/>
      <c r="G53" s="2108"/>
      <c r="H53" s="2107"/>
      <c r="I53" s="1393"/>
      <c r="J53" s="1393"/>
      <c r="K53" s="1393"/>
      <c r="L53" s="1394"/>
      <c r="M53" s="1395"/>
      <c r="N53" s="1395"/>
      <c r="O53" s="543"/>
      <c r="P53" s="356"/>
      <c r="Q53" s="376"/>
      <c r="R53" s="351"/>
      <c r="S53" s="1308"/>
      <c r="T53" s="364" t="s">
        <v>413</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623" customFormat="1" customHeight="1" ht="0.75">
      <c r="A54" s="1373" t="s">
        <v>204</v>
      </c>
      <c r="B54" s="1373" t="s">
        <v>205</v>
      </c>
      <c r="C54" s="1373" t="s">
        <v>206</v>
      </c>
      <c r="D54" s="1344"/>
      <c r="E54" s="2108"/>
      <c r="F54" s="2108"/>
      <c r="G54" s="2107"/>
      <c r="H54" s="1344"/>
      <c r="I54" s="1344"/>
      <c r="J54" s="1344"/>
      <c r="K54" s="1344"/>
      <c r="L54" s="1369"/>
      <c r="M54" s="1345"/>
      <c r="N54" s="1345"/>
      <c r="P54" s="1346"/>
      <c r="Q54" s="1347"/>
      <c r="R54" s="1346"/>
      <c r="S54" s="1352"/>
      <c r="T54" s="1355" t="s">
        <v>162</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623" customFormat="1" customHeight="1" ht="0.75">
      <c r="A55" s="1373" t="s">
        <v>204</v>
      </c>
      <c r="B55" s="1373" t="s">
        <v>205</v>
      </c>
      <c r="C55" s="1344"/>
      <c r="D55" s="1344"/>
      <c r="E55" s="2108"/>
      <c r="F55" s="2107"/>
      <c r="G55" s="1344"/>
      <c r="H55" s="1344"/>
      <c r="I55" s="1344"/>
      <c r="J55" s="1344"/>
      <c r="K55" s="1344"/>
      <c r="L55" s="1369"/>
      <c r="M55" s="1351"/>
      <c r="N55" s="1351"/>
      <c r="P55" s="1346"/>
      <c r="Q55" s="1347"/>
      <c r="R55" s="1346"/>
      <c r="S55" s="1352"/>
      <c r="T55" s="1355" t="s">
        <v>163</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204</v>
      </c>
      <c r="B56" s="1373"/>
      <c r="C56" s="1373"/>
      <c r="D56" s="1373"/>
      <c r="E56" s="2107"/>
      <c r="F56" s="1373"/>
      <c r="G56" s="1373"/>
      <c r="H56" s="1373"/>
      <c r="I56" s="1373"/>
      <c r="J56" s="1373"/>
      <c r="K56" s="1373"/>
      <c r="L56" s="1376"/>
      <c r="M56" s="1351"/>
      <c r="N56" s="1351"/>
      <c r="O56" s="524"/>
      <c r="P56" s="385"/>
      <c r="Q56" s="1374"/>
      <c r="R56" s="385"/>
      <c r="S56" s="1352"/>
      <c r="T56" s="1355" t="s">
        <v>164</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623"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165</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1D8A4-0D56-15B8-6033-CC1801397F02}" mc:Ignorable="x14ac xr xr2 xr3">
  <sheetPr>
    <tabColor theme="6" tint="0.4"/>
  </sheetPr>
  <dimension ref="A1:DL65"/>
  <sheetViews>
    <sheetView topLeftCell="A1" showGridLines="0" zoomScale="90" workbookViewId="0">
      <selection activeCell="CX50" sqref="CX50"/>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675" width="3.7109375" hidden="1" customWidth="1"/>
    <col min="17" max="18" style="3968" width="3.7109375" customWidth="1"/>
    <col min="19" max="19" style="3969" width="12.7109375" customWidth="1"/>
    <col min="20" max="20" style="3061" width="32.00390625" customWidth="1"/>
    <col min="21" max="21" style="3061" width="0.140625" customWidth="1"/>
    <col min="22" max="22" style="3061" width="24.7109375" hidden="1" customWidth="1"/>
    <col min="23" max="23" style="3061" width="0.140625" hidden="1" customWidth="1"/>
    <col min="24" max="25" style="3061" width="24.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0" style="3061" width="24.7109375" customWidth="1"/>
    <col min="31" max="31" style="3061" width="0.140625" customWidth="1"/>
    <col min="32" max="33" style="3061" width="0" customWidth="1"/>
    <col min="34" max="34" style="3061" width="11.7109375" customWidth="1"/>
    <col min="35" max="35" style="3061" width="3.7109375" customWidth="1"/>
    <col min="36" max="36" style="3061" width="11.7109375" customWidth="1"/>
    <col min="37" max="37" style="3061" width="8.57421875" customWidth="1"/>
    <col min="39" max="41" width="0" customWidth="1"/>
    <col min="47" max="49" width="0" customWidth="1"/>
    <col min="55" max="57" width="0" customWidth="1"/>
    <col min="63" max="65" width="0" customWidth="1"/>
    <col min="71" max="73" width="0" customWidth="1"/>
    <col min="79" max="81" width="0" customWidth="1"/>
    <col min="87" max="89" width="0" customWidth="1"/>
    <col min="95" max="97" width="0" customWidth="1"/>
    <col min="103" max="105" width="0" customWidth="1"/>
    <col min="109" max="109" width="10.57421875" hidden="1"/>
    <col min="110" max="110" style="3061" width="4.7109375" customWidth="1"/>
    <col min="111" max="111" style="3061" width="115.7109375" customWidth="1"/>
    <col min="112" max="113" style="2612" width="10.57421875"/>
    <col min="114" max="114" style="2612" width="11.140625" customWidth="1"/>
    <col min="115" max="116" style="2612" width="10.57421875"/>
  </cols>
  <sheetData>
    <row customHeight="1" ht="14.25" hidden="1">
      <c r="Y1" s="323"/>
      <c r="Z1" s="323"/>
      <c r="AG1" s="323"/>
      <c r="AH1" s="323"/>
      <c r="AL1" s="3340"/>
      <c r="AM1" s="3340"/>
      <c r="AN1" s="3340"/>
      <c r="AO1" s="3340"/>
      <c r="AP1" s="3340"/>
      <c r="AQ1" s="3340"/>
      <c r="AR1" s="3340"/>
      <c r="AS1" s="3340"/>
      <c r="AT1" s="3340"/>
      <c r="AU1" s="3340"/>
      <c r="AV1" s="3340"/>
      <c r="AW1" s="3340"/>
      <c r="AX1" s="3340"/>
      <c r="AY1" s="3340"/>
      <c r="AZ1" s="3340"/>
      <c r="BA1" s="3340"/>
      <c r="BB1" s="3340"/>
      <c r="BC1" s="3340"/>
      <c r="BD1" s="3340"/>
      <c r="BE1" s="3340"/>
      <c r="BF1" s="3340"/>
      <c r="BG1" s="3340"/>
      <c r="BH1" s="3340"/>
      <c r="BI1" s="3340"/>
      <c r="BJ1" s="3340"/>
      <c r="BK1" s="3340"/>
      <c r="BL1" s="3340"/>
      <c r="BM1" s="3340"/>
      <c r="BN1" s="3340"/>
      <c r="BO1" s="3340"/>
      <c r="BP1" s="3340"/>
      <c r="BQ1" s="3340"/>
      <c r="BR1" s="3340"/>
      <c r="BS1" s="3340"/>
      <c r="BT1" s="3340"/>
      <c r="BU1" s="3340"/>
      <c r="BV1" s="3340"/>
      <c r="BW1" s="3340"/>
      <c r="BX1" s="3340"/>
      <c r="BY1" s="3340"/>
      <c r="BZ1" s="3340"/>
      <c r="CA1" s="3340"/>
      <c r="CB1" s="3340"/>
      <c r="CC1" s="3340"/>
      <c r="CD1" s="3340"/>
      <c r="CE1" s="3340"/>
      <c r="CF1" s="3340"/>
      <c r="CG1" s="3340"/>
      <c r="CH1" s="3340"/>
      <c r="CI1" s="3340"/>
      <c r="CJ1" s="3340"/>
      <c r="CK1" s="3340"/>
      <c r="CL1" s="3340"/>
      <c r="CM1" s="3340"/>
      <c r="CN1" s="3340"/>
      <c r="CO1" s="3340"/>
      <c r="CP1" s="3340"/>
      <c r="CQ1" s="3340"/>
      <c r="CR1" s="3340"/>
      <c r="CS1" s="3340"/>
      <c r="CT1" s="3340"/>
      <c r="CU1" s="3340"/>
      <c r="CV1" s="3340"/>
      <c r="CW1" s="3340"/>
      <c r="CX1" s="3340"/>
      <c r="CY1" s="3340"/>
      <c r="CZ1" s="3340"/>
      <c r="DA1" s="3340"/>
      <c r="DB1" s="3340"/>
      <c r="DC1" s="3340"/>
      <c r="DD1" s="3340"/>
      <c r="DE1" s="3340"/>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54"/>
      <c r="AM2" s="3355"/>
      <c r="AN2" s="3355"/>
      <c r="AO2" s="3355"/>
      <c r="AP2" s="3355"/>
      <c r="AQ2" s="3355"/>
      <c r="AR2" s="3355"/>
      <c r="AS2" s="3356"/>
      <c r="AT2" s="3354"/>
      <c r="AU2" s="3355"/>
      <c r="AV2" s="3355"/>
      <c r="AW2" s="3355"/>
      <c r="AX2" s="3355"/>
      <c r="AY2" s="3355"/>
      <c r="AZ2" s="3355"/>
      <c r="BA2" s="3356"/>
      <c r="BB2" s="3354"/>
      <c r="BC2" s="3355"/>
      <c r="BD2" s="3355"/>
      <c r="BE2" s="3355"/>
      <c r="BF2" s="3355"/>
      <c r="BG2" s="3355"/>
      <c r="BH2" s="3355"/>
      <c r="BI2" s="3356"/>
      <c r="BJ2" s="3354"/>
      <c r="BK2" s="3355"/>
      <c r="BL2" s="3355"/>
      <c r="BM2" s="3355"/>
      <c r="BN2" s="3355"/>
      <c r="BO2" s="3355"/>
      <c r="BP2" s="3355"/>
      <c r="BQ2" s="3356"/>
      <c r="BR2" s="3354"/>
      <c r="BS2" s="3355"/>
      <c r="BT2" s="3355"/>
      <c r="BU2" s="3355"/>
      <c r="BV2" s="3355"/>
      <c r="BW2" s="3355"/>
      <c r="BX2" s="3355"/>
      <c r="BY2" s="3356"/>
      <c r="BZ2" s="3354"/>
      <c r="CA2" s="3355"/>
      <c r="CB2" s="3355"/>
      <c r="CC2" s="3355"/>
      <c r="CD2" s="3355"/>
      <c r="CE2" s="3355"/>
      <c r="CF2" s="3355"/>
      <c r="CG2" s="3356"/>
      <c r="CH2" s="3354"/>
      <c r="CI2" s="3355"/>
      <c r="CJ2" s="3355"/>
      <c r="CK2" s="3355"/>
      <c r="CL2" s="3355"/>
      <c r="CM2" s="3355"/>
      <c r="CN2" s="3355"/>
      <c r="CO2" s="3356"/>
      <c r="CP2" s="3354"/>
      <c r="CQ2" s="3355"/>
      <c r="CR2" s="3355"/>
      <c r="CS2" s="3355"/>
      <c r="CT2" s="3355"/>
      <c r="CU2" s="3355"/>
      <c r="CV2" s="3355"/>
      <c r="CW2" s="3356"/>
      <c r="CX2" s="3354"/>
      <c r="CY2" s="3355"/>
      <c r="CZ2" s="3355"/>
      <c r="DA2" s="3355"/>
      <c r="DB2" s="3355"/>
      <c r="DC2" s="3355"/>
      <c r="DD2" s="3355"/>
      <c r="DE2" s="3356"/>
      <c r="DF2" s="2103"/>
      <c r="DG2" s="1286" t="s">
        <v>396</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54"/>
      <c r="AM3" s="3355"/>
      <c r="AN3" s="3355"/>
      <c r="AO3" s="3355"/>
      <c r="AP3" s="3355"/>
      <c r="AQ3" s="3355"/>
      <c r="AR3" s="3355"/>
      <c r="AS3" s="3356"/>
      <c r="AT3" s="3354"/>
      <c r="AU3" s="3355"/>
      <c r="AV3" s="3355"/>
      <c r="AW3" s="3355"/>
      <c r="AX3" s="3355"/>
      <c r="AY3" s="3355"/>
      <c r="AZ3" s="3355"/>
      <c r="BA3" s="3356"/>
      <c r="BB3" s="3354"/>
      <c r="BC3" s="3355"/>
      <c r="BD3" s="3355"/>
      <c r="BE3" s="3355"/>
      <c r="BF3" s="3355"/>
      <c r="BG3" s="3355"/>
      <c r="BH3" s="3355"/>
      <c r="BI3" s="3356"/>
      <c r="BJ3" s="3354"/>
      <c r="BK3" s="3355"/>
      <c r="BL3" s="3355"/>
      <c r="BM3" s="3355"/>
      <c r="BN3" s="3355"/>
      <c r="BO3" s="3355"/>
      <c r="BP3" s="3355"/>
      <c r="BQ3" s="3356"/>
      <c r="BR3" s="3354"/>
      <c r="BS3" s="3355"/>
      <c r="BT3" s="3355"/>
      <c r="BU3" s="3355"/>
      <c r="BV3" s="3355"/>
      <c r="BW3" s="3355"/>
      <c r="BX3" s="3355"/>
      <c r="BY3" s="3356"/>
      <c r="BZ3" s="3354"/>
      <c r="CA3" s="3355"/>
      <c r="CB3" s="3355"/>
      <c r="CC3" s="3355"/>
      <c r="CD3" s="3355"/>
      <c r="CE3" s="3355"/>
      <c r="CF3" s="3355"/>
      <c r="CG3" s="3356"/>
      <c r="CH3" s="3354"/>
      <c r="CI3" s="3355"/>
      <c r="CJ3" s="3355"/>
      <c r="CK3" s="3355"/>
      <c r="CL3" s="3355"/>
      <c r="CM3" s="3355"/>
      <c r="CN3" s="3355"/>
      <c r="CO3" s="3356"/>
      <c r="CP3" s="3354"/>
      <c r="CQ3" s="3355"/>
      <c r="CR3" s="3355"/>
      <c r="CS3" s="3355"/>
      <c r="CT3" s="3355"/>
      <c r="CU3" s="3355"/>
      <c r="CV3" s="3355"/>
      <c r="CW3" s="3356"/>
      <c r="CX3" s="3354"/>
      <c r="CY3" s="3355"/>
      <c r="CZ3" s="3355"/>
      <c r="DA3" s="3355"/>
      <c r="DB3" s="3355"/>
      <c r="DC3" s="3355"/>
      <c r="DD3" s="3355"/>
      <c r="DE3" s="3356"/>
      <c r="DF3" s="2103"/>
      <c r="DG3" s="1286" t="s">
        <v>398</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54"/>
      <c r="AM4" s="3355"/>
      <c r="AN4" s="3355"/>
      <c r="AO4" s="3355"/>
      <c r="AP4" s="3355"/>
      <c r="AQ4" s="3355"/>
      <c r="AR4" s="3355"/>
      <c r="AS4" s="3356"/>
      <c r="AT4" s="3354"/>
      <c r="AU4" s="3355"/>
      <c r="AV4" s="3355"/>
      <c r="AW4" s="3355"/>
      <c r="AX4" s="3355"/>
      <c r="AY4" s="3355"/>
      <c r="AZ4" s="3355"/>
      <c r="BA4" s="3356"/>
      <c r="BB4" s="3354"/>
      <c r="BC4" s="3355"/>
      <c r="BD4" s="3355"/>
      <c r="BE4" s="3355"/>
      <c r="BF4" s="3355"/>
      <c r="BG4" s="3355"/>
      <c r="BH4" s="3355"/>
      <c r="BI4" s="3356"/>
      <c r="BJ4" s="3354"/>
      <c r="BK4" s="3355"/>
      <c r="BL4" s="3355"/>
      <c r="BM4" s="3355"/>
      <c r="BN4" s="3355"/>
      <c r="BO4" s="3355"/>
      <c r="BP4" s="3355"/>
      <c r="BQ4" s="3356"/>
      <c r="BR4" s="3354"/>
      <c r="BS4" s="3355"/>
      <c r="BT4" s="3355"/>
      <c r="BU4" s="3355"/>
      <c r="BV4" s="3355"/>
      <c r="BW4" s="3355"/>
      <c r="BX4" s="3355"/>
      <c r="BY4" s="3356"/>
      <c r="BZ4" s="3354"/>
      <c r="CA4" s="3355"/>
      <c r="CB4" s="3355"/>
      <c r="CC4" s="3355"/>
      <c r="CD4" s="3355"/>
      <c r="CE4" s="3355"/>
      <c r="CF4" s="3355"/>
      <c r="CG4" s="3356"/>
      <c r="CH4" s="3354"/>
      <c r="CI4" s="3355"/>
      <c r="CJ4" s="3355"/>
      <c r="CK4" s="3355"/>
      <c r="CL4" s="3355"/>
      <c r="CM4" s="3355"/>
      <c r="CN4" s="3355"/>
      <c r="CO4" s="3356"/>
      <c r="CP4" s="3354"/>
      <c r="CQ4" s="3355"/>
      <c r="CR4" s="3355"/>
      <c r="CS4" s="3355"/>
      <c r="CT4" s="3355"/>
      <c r="CU4" s="3355"/>
      <c r="CV4" s="3355"/>
      <c r="CW4" s="3356"/>
      <c r="CX4" s="3354"/>
      <c r="CY4" s="3355"/>
      <c r="CZ4" s="3355"/>
      <c r="DA4" s="3355"/>
      <c r="DB4" s="3355"/>
      <c r="DC4" s="3355"/>
      <c r="DD4" s="3355"/>
      <c r="DE4" s="3356"/>
      <c r="DF4" s="2103"/>
      <c r="DG4" s="1286" t="s">
        <v>400</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54"/>
      <c r="AM5" s="3355"/>
      <c r="AN5" s="3355"/>
      <c r="AO5" s="3355"/>
      <c r="AP5" s="3355"/>
      <c r="AQ5" s="3355"/>
      <c r="AR5" s="3355"/>
      <c r="AS5" s="3356"/>
      <c r="AT5" s="3354"/>
      <c r="AU5" s="3355"/>
      <c r="AV5" s="3355"/>
      <c r="AW5" s="3355"/>
      <c r="AX5" s="3355"/>
      <c r="AY5" s="3355"/>
      <c r="AZ5" s="3355"/>
      <c r="BA5" s="3356"/>
      <c r="BB5" s="3354"/>
      <c r="BC5" s="3355"/>
      <c r="BD5" s="3355"/>
      <c r="BE5" s="3355"/>
      <c r="BF5" s="3355"/>
      <c r="BG5" s="3355"/>
      <c r="BH5" s="3355"/>
      <c r="BI5" s="3356"/>
      <c r="BJ5" s="3354"/>
      <c r="BK5" s="3355"/>
      <c r="BL5" s="3355"/>
      <c r="BM5" s="3355"/>
      <c r="BN5" s="3355"/>
      <c r="BO5" s="3355"/>
      <c r="BP5" s="3355"/>
      <c r="BQ5" s="3356"/>
      <c r="BR5" s="3354"/>
      <c r="BS5" s="3355"/>
      <c r="BT5" s="3355"/>
      <c r="BU5" s="3355"/>
      <c r="BV5" s="3355"/>
      <c r="BW5" s="3355"/>
      <c r="BX5" s="3355"/>
      <c r="BY5" s="3356"/>
      <c r="BZ5" s="3354"/>
      <c r="CA5" s="3355"/>
      <c r="CB5" s="3355"/>
      <c r="CC5" s="3355"/>
      <c r="CD5" s="3355"/>
      <c r="CE5" s="3355"/>
      <c r="CF5" s="3355"/>
      <c r="CG5" s="3356"/>
      <c r="CH5" s="3354"/>
      <c r="CI5" s="3355"/>
      <c r="CJ5" s="3355"/>
      <c r="CK5" s="3355"/>
      <c r="CL5" s="3355"/>
      <c r="CM5" s="3355"/>
      <c r="CN5" s="3355"/>
      <c r="CO5" s="3356"/>
      <c r="CP5" s="3354"/>
      <c r="CQ5" s="3355"/>
      <c r="CR5" s="3355"/>
      <c r="CS5" s="3355"/>
      <c r="CT5" s="3355"/>
      <c r="CU5" s="3355"/>
      <c r="CV5" s="3355"/>
      <c r="CW5" s="3356"/>
      <c r="CX5" s="3354"/>
      <c r="CY5" s="3355"/>
      <c r="CZ5" s="3355"/>
      <c r="DA5" s="3355"/>
      <c r="DB5" s="3355"/>
      <c r="DC5" s="3355"/>
      <c r="DD5" s="3355"/>
      <c r="DE5" s="3356"/>
      <c r="DF5" s="2103"/>
      <c r="DG5" s="1286" t="s">
        <v>402</v>
      </c>
      <c r="DI5" s="506"/>
      <c r="DJ5" s="506" t="str">
        <f>IF(T5="","",T5)</f>
        <v>Источник тепловой энергии  </v>
      </c>
      <c r="DK5" s="506"/>
      <c r="DL5" s="506"/>
    </row>
    <row customHeight="1" ht="14.25" hidden="1">
      <c r="A6" s="1393"/>
      <c r="B6" s="1393"/>
      <c r="C6" s="1393"/>
      <c r="D6" s="1393"/>
      <c r="E6" s="2108"/>
      <c r="F6" s="2108"/>
      <c r="G6" s="2108"/>
      <c r="H6" s="2108"/>
      <c r="I6" s="2109">
        <f>S5&amp;".1"</f>
      </c>
      <c r="J6" s="1393"/>
      <c r="K6" s="1393"/>
      <c r="L6" s="1394" t="s">
        <v>403</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4543"/>
      <c r="AM6" s="4544"/>
      <c r="AN6" s="4544"/>
      <c r="AO6" s="4544"/>
      <c r="AP6" s="4544"/>
      <c r="AQ6" s="4544"/>
      <c r="AR6" s="4544"/>
      <c r="AS6" s="4545"/>
      <c r="AT6" s="4543"/>
      <c r="AU6" s="4544"/>
      <c r="AV6" s="4544"/>
      <c r="AW6" s="4544"/>
      <c r="AX6" s="4544"/>
      <c r="AY6" s="4544"/>
      <c r="AZ6" s="4544"/>
      <c r="BA6" s="4545"/>
      <c r="BB6" s="4543"/>
      <c r="BC6" s="4544"/>
      <c r="BD6" s="4544"/>
      <c r="BE6" s="4544"/>
      <c r="BF6" s="4544"/>
      <c r="BG6" s="4544"/>
      <c r="BH6" s="4544"/>
      <c r="BI6" s="4545"/>
      <c r="BJ6" s="4543"/>
      <c r="BK6" s="4544"/>
      <c r="BL6" s="4544"/>
      <c r="BM6" s="4544"/>
      <c r="BN6" s="4544"/>
      <c r="BO6" s="4544"/>
      <c r="BP6" s="4544"/>
      <c r="BQ6" s="4545"/>
      <c r="BR6" s="4543"/>
      <c r="BS6" s="4544"/>
      <c r="BT6" s="4544"/>
      <c r="BU6" s="4544"/>
      <c r="BV6" s="4544"/>
      <c r="BW6" s="4544"/>
      <c r="BX6" s="4544"/>
      <c r="BY6" s="4545"/>
      <c r="BZ6" s="4543"/>
      <c r="CA6" s="4544"/>
      <c r="CB6" s="4544"/>
      <c r="CC6" s="4544"/>
      <c r="CD6" s="4544"/>
      <c r="CE6" s="4544"/>
      <c r="CF6" s="4544"/>
      <c r="CG6" s="4545"/>
      <c r="CH6" s="4543"/>
      <c r="CI6" s="4544"/>
      <c r="CJ6" s="4544"/>
      <c r="CK6" s="4544"/>
      <c r="CL6" s="4544"/>
      <c r="CM6" s="4544"/>
      <c r="CN6" s="4544"/>
      <c r="CO6" s="4545"/>
      <c r="CP6" s="4543"/>
      <c r="CQ6" s="4544"/>
      <c r="CR6" s="4544"/>
      <c r="CS6" s="4544"/>
      <c r="CT6" s="4544"/>
      <c r="CU6" s="4544"/>
      <c r="CV6" s="4544"/>
      <c r="CW6" s="4545"/>
      <c r="CX6" s="4543"/>
      <c r="CY6" s="4544"/>
      <c r="CZ6" s="4544"/>
      <c r="DA6" s="4544"/>
      <c r="DB6" s="4544"/>
      <c r="DC6" s="4544"/>
      <c r="DD6" s="4544"/>
      <c r="DE6" s="4545"/>
      <c r="DF6" s="2149"/>
      <c r="DG6" s="1415"/>
      <c r="DI6" s="506"/>
      <c r="DJ6" s="506" t="str">
        <f>IF(T6="","",T6)</f>
        <v/>
      </c>
      <c r="DK6" s="506"/>
      <c r="DL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3375"/>
      <c r="AM7" s="3376"/>
      <c r="AN7" s="3376"/>
      <c r="AO7" s="3376"/>
      <c r="AP7" s="3376"/>
      <c r="AQ7" s="3376"/>
      <c r="AR7" s="3376"/>
      <c r="AS7" s="3377"/>
      <c r="AT7" s="3375"/>
      <c r="AU7" s="3376"/>
      <c r="AV7" s="3376"/>
      <c r="AW7" s="3376"/>
      <c r="AX7" s="3376"/>
      <c r="AY7" s="3376"/>
      <c r="AZ7" s="3376"/>
      <c r="BA7" s="3377"/>
      <c r="BB7" s="3375"/>
      <c r="BC7" s="3376"/>
      <c r="BD7" s="3376"/>
      <c r="BE7" s="3376"/>
      <c r="BF7" s="3376"/>
      <c r="BG7" s="3376"/>
      <c r="BH7" s="3376"/>
      <c r="BI7" s="3377"/>
      <c r="BJ7" s="3375"/>
      <c r="BK7" s="3376"/>
      <c r="BL7" s="3376"/>
      <c r="BM7" s="3376"/>
      <c r="BN7" s="3376"/>
      <c r="BO7" s="3376"/>
      <c r="BP7" s="3376"/>
      <c r="BQ7" s="3377"/>
      <c r="BR7" s="3375"/>
      <c r="BS7" s="3376"/>
      <c r="BT7" s="3376"/>
      <c r="BU7" s="3376"/>
      <c r="BV7" s="3376"/>
      <c r="BW7" s="3376"/>
      <c r="BX7" s="3376"/>
      <c r="BY7" s="3377"/>
      <c r="BZ7" s="3375"/>
      <c r="CA7" s="3376"/>
      <c r="CB7" s="3376"/>
      <c r="CC7" s="3376"/>
      <c r="CD7" s="3376"/>
      <c r="CE7" s="3376"/>
      <c r="CF7" s="3376"/>
      <c r="CG7" s="3377"/>
      <c r="CH7" s="3375"/>
      <c r="CI7" s="3376"/>
      <c r="CJ7" s="3376"/>
      <c r="CK7" s="3376"/>
      <c r="CL7" s="3376"/>
      <c r="CM7" s="3376"/>
      <c r="CN7" s="3376"/>
      <c r="CO7" s="3377"/>
      <c r="CP7" s="3375"/>
      <c r="CQ7" s="3376"/>
      <c r="CR7" s="3376"/>
      <c r="CS7" s="3376"/>
      <c r="CT7" s="3376"/>
      <c r="CU7" s="3376"/>
      <c r="CV7" s="3376"/>
      <c r="CW7" s="3377"/>
      <c r="CX7" s="3375"/>
      <c r="CY7" s="3376"/>
      <c r="CZ7" s="3376"/>
      <c r="DA7" s="3376"/>
      <c r="DB7" s="3376"/>
      <c r="DC7" s="3376"/>
      <c r="DD7" s="3376"/>
      <c r="DE7" s="3377"/>
      <c r="DF7" s="2097"/>
      <c r="DG7" s="1286" t="s">
        <v>408</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387"/>
      <c r="AM8" s="3388"/>
      <c r="AN8" s="3387"/>
      <c r="AO8" s="3389"/>
      <c r="AP8" s="3390"/>
      <c r="AQ8" s="2829" t="s">
        <v>61</v>
      </c>
      <c r="AR8" s="3390"/>
      <c r="AS8" s="2829" t="s">
        <v>61</v>
      </c>
      <c r="AT8" s="3387"/>
      <c r="AU8" s="3388"/>
      <c r="AV8" s="3387"/>
      <c r="AW8" s="3389"/>
      <c r="AX8" s="3390"/>
      <c r="AY8" s="2829" t="s">
        <v>61</v>
      </c>
      <c r="AZ8" s="3390"/>
      <c r="BA8" s="2829" t="s">
        <v>61</v>
      </c>
      <c r="BB8" s="3387"/>
      <c r="BC8" s="3388"/>
      <c r="BD8" s="3387"/>
      <c r="BE8" s="3389"/>
      <c r="BF8" s="3390"/>
      <c r="BG8" s="2829" t="s">
        <v>61</v>
      </c>
      <c r="BH8" s="3390"/>
      <c r="BI8" s="2829" t="s">
        <v>61</v>
      </c>
      <c r="BJ8" s="3387"/>
      <c r="BK8" s="3388"/>
      <c r="BL8" s="3387"/>
      <c r="BM8" s="3389"/>
      <c r="BN8" s="3390"/>
      <c r="BO8" s="2829" t="s">
        <v>61</v>
      </c>
      <c r="BP8" s="3390"/>
      <c r="BQ8" s="2829" t="s">
        <v>61</v>
      </c>
      <c r="BR8" s="3387"/>
      <c r="BS8" s="3388"/>
      <c r="BT8" s="3387"/>
      <c r="BU8" s="3389"/>
      <c r="BV8" s="3390"/>
      <c r="BW8" s="2829" t="s">
        <v>61</v>
      </c>
      <c r="BX8" s="3390"/>
      <c r="BY8" s="2829" t="s">
        <v>61</v>
      </c>
      <c r="BZ8" s="3387"/>
      <c r="CA8" s="3388"/>
      <c r="CB8" s="3387"/>
      <c r="CC8" s="3389"/>
      <c r="CD8" s="3390"/>
      <c r="CE8" s="2829" t="s">
        <v>61</v>
      </c>
      <c r="CF8" s="3390"/>
      <c r="CG8" s="2829" t="s">
        <v>61</v>
      </c>
      <c r="CH8" s="3387"/>
      <c r="CI8" s="3388"/>
      <c r="CJ8" s="3387"/>
      <c r="CK8" s="3389"/>
      <c r="CL8" s="3390"/>
      <c r="CM8" s="2829" t="s">
        <v>61</v>
      </c>
      <c r="CN8" s="3390"/>
      <c r="CO8" s="2829" t="s">
        <v>61</v>
      </c>
      <c r="CP8" s="3387"/>
      <c r="CQ8" s="3388"/>
      <c r="CR8" s="3387"/>
      <c r="CS8" s="3389"/>
      <c r="CT8" s="3390"/>
      <c r="CU8" s="2829" t="s">
        <v>61</v>
      </c>
      <c r="CV8" s="3390"/>
      <c r="CW8" s="2829" t="s">
        <v>61</v>
      </c>
      <c r="CX8" s="3387"/>
      <c r="CY8" s="3388"/>
      <c r="CZ8" s="3387"/>
      <c r="DA8" s="3389"/>
      <c r="DB8" s="3390"/>
      <c r="DC8" s="2829" t="s">
        <v>61</v>
      </c>
      <c r="DD8" s="3390"/>
      <c r="DE8" s="2829" t="s">
        <v>61</v>
      </c>
      <c r="DF8" s="320"/>
      <c r="DG8" s="2137" t="s">
        <v>410</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88"/>
      <c r="AM9" s="3388"/>
      <c r="AN9" s="3388"/>
      <c r="AO9" s="3395" t="str">
        <f>AP8&amp;"-"&amp;AR8</f>
        <v>-</v>
      </c>
      <c r="AP9" s="3396"/>
      <c r="AQ9" s="2829"/>
      <c r="AR9" s="3396"/>
      <c r="AS9" s="2829"/>
      <c r="AT9" s="3388"/>
      <c r="AU9" s="3388"/>
      <c r="AV9" s="3388"/>
      <c r="AW9" s="3395" t="str">
        <f>AX8&amp;"-"&amp;AZ8</f>
        <v>-</v>
      </c>
      <c r="AX9" s="3396"/>
      <c r="AY9" s="2829"/>
      <c r="AZ9" s="3396"/>
      <c r="BA9" s="2829"/>
      <c r="BB9" s="3388"/>
      <c r="BC9" s="3388"/>
      <c r="BD9" s="3388"/>
      <c r="BE9" s="3395" t="str">
        <f>BF8&amp;"-"&amp;BH8</f>
        <v>-</v>
      </c>
      <c r="BF9" s="3396"/>
      <c r="BG9" s="2829"/>
      <c r="BH9" s="3396"/>
      <c r="BI9" s="2829"/>
      <c r="BJ9" s="3388"/>
      <c r="BK9" s="3388"/>
      <c r="BL9" s="3388"/>
      <c r="BM9" s="3395" t="str">
        <f>BN8&amp;"-"&amp;BP8</f>
        <v>-</v>
      </c>
      <c r="BN9" s="3396"/>
      <c r="BO9" s="2829"/>
      <c r="BP9" s="3396"/>
      <c r="BQ9" s="2829"/>
      <c r="BR9" s="3388"/>
      <c r="BS9" s="3388"/>
      <c r="BT9" s="3388"/>
      <c r="BU9" s="3395" t="str">
        <f>BV8&amp;"-"&amp;BX8</f>
        <v>-</v>
      </c>
      <c r="BV9" s="3396"/>
      <c r="BW9" s="2829"/>
      <c r="BX9" s="3396"/>
      <c r="BY9" s="2829"/>
      <c r="BZ9" s="3388"/>
      <c r="CA9" s="3388"/>
      <c r="CB9" s="3388"/>
      <c r="CC9" s="3395" t="str">
        <f>CD8&amp;"-"&amp;CF8</f>
        <v>-</v>
      </c>
      <c r="CD9" s="3396"/>
      <c r="CE9" s="2829"/>
      <c r="CF9" s="3396"/>
      <c r="CG9" s="2829"/>
      <c r="CH9" s="3388"/>
      <c r="CI9" s="3388"/>
      <c r="CJ9" s="3388"/>
      <c r="CK9" s="3395" t="str">
        <f>CL8&amp;"-"&amp;CN8</f>
        <v>-</v>
      </c>
      <c r="CL9" s="3396"/>
      <c r="CM9" s="2829"/>
      <c r="CN9" s="3396"/>
      <c r="CO9" s="2829"/>
      <c r="CP9" s="3388"/>
      <c r="CQ9" s="3388"/>
      <c r="CR9" s="3388"/>
      <c r="CS9" s="3395" t="str">
        <f>CT8&amp;"-"&amp;CV8</f>
        <v>-</v>
      </c>
      <c r="CT9" s="3396"/>
      <c r="CU9" s="2829"/>
      <c r="CV9" s="3396"/>
      <c r="CW9" s="2829"/>
      <c r="CX9" s="3388"/>
      <c r="CY9" s="3388"/>
      <c r="CZ9" s="3388"/>
      <c r="DA9" s="3395" t="str">
        <f>DB8&amp;"-"&amp;DD8</f>
        <v>-</v>
      </c>
      <c r="DB9" s="3396"/>
      <c r="DC9" s="2829"/>
      <c r="DD9" s="3396"/>
      <c r="DE9" s="2829"/>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411</v>
      </c>
      <c r="U10" s="367"/>
      <c r="V10" s="367"/>
      <c r="W10" s="367"/>
      <c r="X10" s="367"/>
      <c r="Y10" s="367"/>
      <c r="Z10" s="367"/>
      <c r="AA10" s="367"/>
      <c r="AB10" s="367"/>
      <c r="AC10" s="367"/>
      <c r="AD10" s="367"/>
      <c r="AE10" s="367"/>
      <c r="AF10" s="367"/>
      <c r="AG10" s="367"/>
      <c r="AH10" s="367"/>
      <c r="AI10" s="367"/>
      <c r="AJ10" s="367"/>
      <c r="AK10" s="367"/>
      <c r="AL10" s="4547"/>
      <c r="AM10" s="4548"/>
      <c r="AN10" s="4549"/>
      <c r="AO10" s="4550"/>
      <c r="AP10" s="4551"/>
      <c r="AQ10" s="4552"/>
      <c r="AR10" s="4553"/>
      <c r="AS10" s="4554"/>
      <c r="AT10" s="4555"/>
      <c r="AU10" s="4556"/>
      <c r="AV10" s="4557"/>
      <c r="AW10" s="4558"/>
      <c r="AX10" s="4559"/>
      <c r="AY10" s="4560"/>
      <c r="AZ10" s="4561"/>
      <c r="BA10" s="4562"/>
      <c r="BB10" s="4563"/>
      <c r="BC10" s="4564"/>
      <c r="BD10" s="4565"/>
      <c r="BE10" s="4566"/>
      <c r="BF10" s="4567"/>
      <c r="BG10" s="4568"/>
      <c r="BH10" s="4569"/>
      <c r="BI10" s="4570"/>
      <c r="BJ10" s="4571"/>
      <c r="BK10" s="4572"/>
      <c r="BL10" s="4573"/>
      <c r="BM10" s="4574"/>
      <c r="BN10" s="4575"/>
      <c r="BO10" s="4576"/>
      <c r="BP10" s="4577"/>
      <c r="BQ10" s="4578"/>
      <c r="BR10" s="4579"/>
      <c r="BS10" s="4580"/>
      <c r="BT10" s="4581"/>
      <c r="BU10" s="4582"/>
      <c r="BV10" s="4583"/>
      <c r="BW10" s="4584"/>
      <c r="BX10" s="4585"/>
      <c r="BY10" s="4586"/>
      <c r="BZ10" s="4587"/>
      <c r="CA10" s="4588"/>
      <c r="CB10" s="4589"/>
      <c r="CC10" s="4590"/>
      <c r="CD10" s="4591"/>
      <c r="CE10" s="4592"/>
      <c r="CF10" s="4593"/>
      <c r="CG10" s="4594"/>
      <c r="CH10" s="4595"/>
      <c r="CI10" s="4596"/>
      <c r="CJ10" s="4597"/>
      <c r="CK10" s="4598"/>
      <c r="CL10" s="4599"/>
      <c r="CM10" s="4600"/>
      <c r="CN10" s="4601"/>
      <c r="CO10" s="4602"/>
      <c r="CP10" s="4603"/>
      <c r="CQ10" s="4604"/>
      <c r="CR10" s="4605"/>
      <c r="CS10" s="4606"/>
      <c r="CT10" s="4607"/>
      <c r="CU10" s="4608"/>
      <c r="CV10" s="4609"/>
      <c r="CW10" s="4610"/>
      <c r="CX10" s="4611"/>
      <c r="CY10" s="4612"/>
      <c r="CZ10" s="4613"/>
      <c r="DA10" s="4614"/>
      <c r="DB10" s="4615"/>
      <c r="DC10" s="4616"/>
      <c r="DD10" s="4617"/>
      <c r="DE10" s="4618"/>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364" t="s">
        <v>412</v>
      </c>
      <c r="U11" s="367"/>
      <c r="V11" s="367"/>
      <c r="W11" s="367"/>
      <c r="X11" s="367"/>
      <c r="Y11" s="367"/>
      <c r="Z11" s="367"/>
      <c r="AA11" s="367"/>
      <c r="AB11" s="367"/>
      <c r="AC11" s="366"/>
      <c r="AD11" s="367"/>
      <c r="AE11" s="367"/>
      <c r="AF11" s="367"/>
      <c r="AG11" s="367"/>
      <c r="AH11" s="367"/>
      <c r="AI11" s="367"/>
      <c r="AJ11" s="367"/>
      <c r="AK11" s="366"/>
      <c r="AL11" s="4619"/>
      <c r="AM11" s="4620"/>
      <c r="AN11" s="4621"/>
      <c r="AO11" s="4622"/>
      <c r="AP11" s="4623"/>
      <c r="AQ11" s="4624"/>
      <c r="AR11" s="4625"/>
      <c r="AS11" s="4626"/>
      <c r="AT11" s="4627"/>
      <c r="AU11" s="4628"/>
      <c r="AV11" s="4629"/>
      <c r="AW11" s="4630"/>
      <c r="AX11" s="4631"/>
      <c r="AY11" s="4632"/>
      <c r="AZ11" s="4633"/>
      <c r="BA11" s="4634"/>
      <c r="BB11" s="4635"/>
      <c r="BC11" s="4636"/>
      <c r="BD11" s="4637"/>
      <c r="BE11" s="4638"/>
      <c r="BF11" s="4639"/>
      <c r="BG11" s="4640"/>
      <c r="BH11" s="4641"/>
      <c r="BI11" s="4642"/>
      <c r="BJ11" s="4643"/>
      <c r="BK11" s="4644"/>
      <c r="BL11" s="4645"/>
      <c r="BM11" s="4646"/>
      <c r="BN11" s="4647"/>
      <c r="BO11" s="4648"/>
      <c r="BP11" s="4649"/>
      <c r="BQ11" s="4650"/>
      <c r="BR11" s="4651"/>
      <c r="BS11" s="4652"/>
      <c r="BT11" s="4653"/>
      <c r="BU11" s="4654"/>
      <c r="BV11" s="4655"/>
      <c r="BW11" s="4656"/>
      <c r="BX11" s="4657"/>
      <c r="BY11" s="4658"/>
      <c r="BZ11" s="4659"/>
      <c r="CA11" s="4660"/>
      <c r="CB11" s="4661"/>
      <c r="CC11" s="4662"/>
      <c r="CD11" s="4663"/>
      <c r="CE11" s="4664"/>
      <c r="CF11" s="4665"/>
      <c r="CG11" s="4666"/>
      <c r="CH11" s="4667"/>
      <c r="CI11" s="4668"/>
      <c r="CJ11" s="4669"/>
      <c r="CK11" s="4670"/>
      <c r="CL11" s="4671"/>
      <c r="CM11" s="4672"/>
      <c r="CN11" s="4673"/>
      <c r="CO11" s="4674"/>
      <c r="CP11" s="4675"/>
      <c r="CQ11" s="4676"/>
      <c r="CR11" s="4677"/>
      <c r="CS11" s="4678"/>
      <c r="CT11" s="4679"/>
      <c r="CU11" s="4680"/>
      <c r="CV11" s="4681"/>
      <c r="CW11" s="4682"/>
      <c r="CX11" s="4683"/>
      <c r="CY11" s="4684"/>
      <c r="CZ11" s="4685"/>
      <c r="DA11" s="4686"/>
      <c r="DB11" s="4687"/>
      <c r="DC11" s="4688"/>
      <c r="DD11" s="4689"/>
      <c r="DE11" s="4690"/>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4694"/>
      <c r="AM12" s="4694"/>
      <c r="AN12" s="4694"/>
      <c r="AO12" s="4694"/>
      <c r="AP12" s="4694"/>
      <c r="AQ12" s="4694"/>
      <c r="AR12" s="4694"/>
      <c r="AS12" s="4694"/>
      <c r="AT12" s="4694"/>
      <c r="AU12" s="4694"/>
      <c r="AV12" s="4694"/>
      <c r="AW12" s="4694"/>
      <c r="AX12" s="4694"/>
      <c r="AY12" s="4694"/>
      <c r="AZ12" s="4694"/>
      <c r="BA12" s="4694"/>
      <c r="BB12" s="4694"/>
      <c r="BC12" s="4694"/>
      <c r="BD12" s="4694"/>
      <c r="BE12" s="4694"/>
      <c r="BF12" s="4694"/>
      <c r="BG12" s="4694"/>
      <c r="BH12" s="4694"/>
      <c r="BI12" s="4694"/>
      <c r="BJ12" s="4694"/>
      <c r="BK12" s="4694"/>
      <c r="BL12" s="4694"/>
      <c r="BM12" s="4694"/>
      <c r="BN12" s="4694"/>
      <c r="BO12" s="4694"/>
      <c r="BP12" s="4694"/>
      <c r="BQ12" s="4694"/>
      <c r="BR12" s="4694"/>
      <c r="BS12" s="4694"/>
      <c r="BT12" s="4694"/>
      <c r="BU12" s="4694"/>
      <c r="BV12" s="4694"/>
      <c r="BW12" s="4694"/>
      <c r="BX12" s="4694"/>
      <c r="BY12" s="4694"/>
      <c r="BZ12" s="4694"/>
      <c r="CA12" s="4694"/>
      <c r="CB12" s="4694"/>
      <c r="CC12" s="4694"/>
      <c r="CD12" s="4694"/>
      <c r="CE12" s="4694"/>
      <c r="CF12" s="4694"/>
      <c r="CG12" s="4694"/>
      <c r="CH12" s="4694"/>
      <c r="CI12" s="4694"/>
      <c r="CJ12" s="4694"/>
      <c r="CK12" s="4694"/>
      <c r="CL12" s="4694"/>
      <c r="CM12" s="4694"/>
      <c r="CN12" s="4694"/>
      <c r="CO12" s="4694"/>
      <c r="CP12" s="4694"/>
      <c r="CQ12" s="4694"/>
      <c r="CR12" s="4694"/>
      <c r="CS12" s="4694"/>
      <c r="CT12" s="4694"/>
      <c r="CU12" s="4694"/>
      <c r="CV12" s="4694"/>
      <c r="CW12" s="4694"/>
      <c r="CX12" s="4694"/>
      <c r="CY12" s="4694"/>
      <c r="CZ12" s="4694"/>
      <c r="DA12" s="4694"/>
      <c r="DB12" s="4694"/>
      <c r="DC12" s="4694"/>
      <c r="DD12" s="4694"/>
      <c r="DE12" s="4694"/>
      <c r="DF12" s="1418"/>
      <c r="DG12" s="1419"/>
      <c r="DI12" s="506"/>
      <c r="DJ12" s="506" t="str">
        <f>IF(T12="","",T12)</f>
        <v/>
      </c>
      <c r="DK12" s="506"/>
      <c r="DL12" s="506"/>
    </row>
    <row s="3623"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162</v>
      </c>
      <c r="U13" s="1350"/>
      <c r="V13" s="1350"/>
      <c r="W13" s="1350"/>
      <c r="X13" s="1350"/>
      <c r="Y13" s="1350"/>
      <c r="Z13" s="1350"/>
      <c r="AA13" s="1350"/>
      <c r="AB13" s="1350"/>
      <c r="AC13" s="1350"/>
      <c r="AD13" s="1350"/>
      <c r="AE13" s="1350"/>
      <c r="AF13" s="1350"/>
      <c r="AG13" s="1350"/>
      <c r="AH13" s="1350"/>
      <c r="AI13" s="1350"/>
      <c r="AJ13" s="1350"/>
      <c r="AK13" s="1350"/>
      <c r="AL13" s="3632"/>
      <c r="AM13" s="3632"/>
      <c r="AN13" s="3632"/>
      <c r="AO13" s="3632"/>
      <c r="AP13" s="3632"/>
      <c r="AQ13" s="3632"/>
      <c r="AR13" s="3632"/>
      <c r="AS13" s="3632"/>
      <c r="AT13" s="3632"/>
      <c r="AU13" s="3632"/>
      <c r="AV13" s="3632"/>
      <c r="AW13" s="3632"/>
      <c r="AX13" s="3632"/>
      <c r="AY13" s="3632"/>
      <c r="AZ13" s="3632"/>
      <c r="BA13" s="3632"/>
      <c r="BB13" s="3632"/>
      <c r="BC13" s="3632"/>
      <c r="BD13" s="3632"/>
      <c r="BE13" s="3632"/>
      <c r="BF13" s="3632"/>
      <c r="BG13" s="3632"/>
      <c r="BH13" s="3632"/>
      <c r="BI13" s="3632"/>
      <c r="BJ13" s="3632"/>
      <c r="BK13" s="3632"/>
      <c r="BL13" s="3632"/>
      <c r="BM13" s="3632"/>
      <c r="BN13" s="3632"/>
      <c r="BO13" s="3632"/>
      <c r="BP13" s="3632"/>
      <c r="BQ13" s="3632"/>
      <c r="BR13" s="3632"/>
      <c r="BS13" s="3632"/>
      <c r="BT13" s="3632"/>
      <c r="BU13" s="3632"/>
      <c r="BV13" s="3632"/>
      <c r="BW13" s="3632"/>
      <c r="BX13" s="3632"/>
      <c r="BY13" s="3632"/>
      <c r="BZ13" s="3632"/>
      <c r="CA13" s="3632"/>
      <c r="CB13" s="3632"/>
      <c r="CC13" s="3632"/>
      <c r="CD13" s="3632"/>
      <c r="CE13" s="3632"/>
      <c r="CF13" s="3632"/>
      <c r="CG13" s="3632"/>
      <c r="CH13" s="3632"/>
      <c r="CI13" s="3632"/>
      <c r="CJ13" s="3632"/>
      <c r="CK13" s="3632"/>
      <c r="CL13" s="3632"/>
      <c r="CM13" s="3632"/>
      <c r="CN13" s="3632"/>
      <c r="CO13" s="3632"/>
      <c r="CP13" s="3632"/>
      <c r="CQ13" s="3632"/>
      <c r="CR13" s="3632"/>
      <c r="CS13" s="3632"/>
      <c r="CT13" s="3632"/>
      <c r="CU13" s="3632"/>
      <c r="CV13" s="3632"/>
      <c r="CW13" s="3632"/>
      <c r="CX13" s="3632"/>
      <c r="CY13" s="3632"/>
      <c r="CZ13" s="3632"/>
      <c r="DA13" s="3632"/>
      <c r="DB13" s="3632"/>
      <c r="DC13" s="3632"/>
      <c r="DD13" s="3632"/>
      <c r="DE13" s="3632"/>
      <c r="DF13" s="1350"/>
      <c r="DG13" s="1350"/>
      <c r="DI13" s="795"/>
      <c r="DJ13" s="795" t="str">
        <f>IF(T13="","",T13)</f>
        <v>Добавить источник для дифференциации</v>
      </c>
      <c r="DK13" s="795"/>
      <c r="DL13" s="795"/>
    </row>
    <row s="3623"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163</v>
      </c>
      <c r="U14" s="1354"/>
      <c r="V14" s="1354"/>
      <c r="W14" s="1354"/>
      <c r="X14" s="1354"/>
      <c r="Y14" s="1354"/>
      <c r="Z14" s="1354"/>
      <c r="AA14" s="1354"/>
      <c r="AB14" s="1354"/>
      <c r="AC14" s="1354"/>
      <c r="AD14" s="1354"/>
      <c r="AE14" s="1354"/>
      <c r="AF14" s="1354"/>
      <c r="AG14" s="1354"/>
      <c r="AH14" s="1354"/>
      <c r="AI14" s="1354"/>
      <c r="AJ14" s="1354"/>
      <c r="AK14" s="1354"/>
      <c r="AL14" s="3637"/>
      <c r="AM14" s="3637"/>
      <c r="AN14" s="3637"/>
      <c r="AO14" s="3637"/>
      <c r="AP14" s="3637"/>
      <c r="AQ14" s="3637"/>
      <c r="AR14" s="3637"/>
      <c r="AS14" s="3637"/>
      <c r="AT14" s="3637"/>
      <c r="AU14" s="3637"/>
      <c r="AV14" s="3637"/>
      <c r="AW14" s="3637"/>
      <c r="AX14" s="3637"/>
      <c r="AY14" s="3637"/>
      <c r="AZ14" s="3637"/>
      <c r="BA14" s="3637"/>
      <c r="BB14" s="3637"/>
      <c r="BC14" s="3637"/>
      <c r="BD14" s="3637"/>
      <c r="BE14" s="3637"/>
      <c r="BF14" s="3637"/>
      <c r="BG14" s="3637"/>
      <c r="BH14" s="3637"/>
      <c r="BI14" s="3637"/>
      <c r="BJ14" s="3637"/>
      <c r="BK14" s="3637"/>
      <c r="BL14" s="3637"/>
      <c r="BM14" s="3637"/>
      <c r="BN14" s="3637"/>
      <c r="BO14" s="3637"/>
      <c r="BP14" s="3637"/>
      <c r="BQ14" s="3637"/>
      <c r="BR14" s="3637"/>
      <c r="BS14" s="3637"/>
      <c r="BT14" s="3637"/>
      <c r="BU14" s="3637"/>
      <c r="BV14" s="3637"/>
      <c r="BW14" s="3637"/>
      <c r="BX14" s="3637"/>
      <c r="BY14" s="3637"/>
      <c r="BZ14" s="3637"/>
      <c r="CA14" s="3637"/>
      <c r="CB14" s="3637"/>
      <c r="CC14" s="3637"/>
      <c r="CD14" s="3637"/>
      <c r="CE14" s="3637"/>
      <c r="CF14" s="3637"/>
      <c r="CG14" s="3637"/>
      <c r="CH14" s="3637"/>
      <c r="CI14" s="3637"/>
      <c r="CJ14" s="3637"/>
      <c r="CK14" s="3637"/>
      <c r="CL14" s="3637"/>
      <c r="CM14" s="3637"/>
      <c r="CN14" s="3637"/>
      <c r="CO14" s="3637"/>
      <c r="CP14" s="3637"/>
      <c r="CQ14" s="3637"/>
      <c r="CR14" s="3637"/>
      <c r="CS14" s="3637"/>
      <c r="CT14" s="3637"/>
      <c r="CU14" s="3637"/>
      <c r="CV14" s="3637"/>
      <c r="CW14" s="3637"/>
      <c r="CX14" s="3637"/>
      <c r="CY14" s="3637"/>
      <c r="CZ14" s="3637"/>
      <c r="DA14" s="3637"/>
      <c r="DB14" s="3637"/>
      <c r="DC14" s="3637"/>
      <c r="DD14" s="3637"/>
      <c r="DE14" s="3637"/>
      <c r="DF14" s="1354"/>
      <c r="DG14" s="1354"/>
      <c r="DI14" s="795"/>
      <c r="DJ14" s="795" t="str">
        <f>IF(T14="","",T14)</f>
        <v>Добавить централизованную систему для дифференциации</v>
      </c>
      <c r="DK14" s="795"/>
      <c r="DL14" s="795"/>
    </row>
    <row s="3623"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3637"/>
      <c r="AM15" s="3637"/>
      <c r="AN15" s="3637"/>
      <c r="AO15" s="3637"/>
      <c r="AP15" s="3637"/>
      <c r="AQ15" s="3637"/>
      <c r="AR15" s="3637"/>
      <c r="AS15" s="3637"/>
      <c r="AT15" s="3637"/>
      <c r="AU15" s="3637"/>
      <c r="AV15" s="3637"/>
      <c r="AW15" s="3637"/>
      <c r="AX15" s="3637"/>
      <c r="AY15" s="3637"/>
      <c r="AZ15" s="3637"/>
      <c r="BA15" s="3637"/>
      <c r="BB15" s="3637"/>
      <c r="BC15" s="3637"/>
      <c r="BD15" s="3637"/>
      <c r="BE15" s="3637"/>
      <c r="BF15" s="3637"/>
      <c r="BG15" s="3637"/>
      <c r="BH15" s="3637"/>
      <c r="BI15" s="3637"/>
      <c r="BJ15" s="3637"/>
      <c r="BK15" s="3637"/>
      <c r="BL15" s="3637"/>
      <c r="BM15" s="3637"/>
      <c r="BN15" s="3637"/>
      <c r="BO15" s="3637"/>
      <c r="BP15" s="3637"/>
      <c r="BQ15" s="3637"/>
      <c r="BR15" s="3637"/>
      <c r="BS15" s="3637"/>
      <c r="BT15" s="3637"/>
      <c r="BU15" s="3637"/>
      <c r="BV15" s="3637"/>
      <c r="BW15" s="3637"/>
      <c r="BX15" s="3637"/>
      <c r="BY15" s="3637"/>
      <c r="BZ15" s="3637"/>
      <c r="CA15" s="3637"/>
      <c r="CB15" s="3637"/>
      <c r="CC15" s="3637"/>
      <c r="CD15" s="3637"/>
      <c r="CE15" s="3637"/>
      <c r="CF15" s="3637"/>
      <c r="CG15" s="3637"/>
      <c r="CH15" s="3637"/>
      <c r="CI15" s="3637"/>
      <c r="CJ15" s="3637"/>
      <c r="CK15" s="3637"/>
      <c r="CL15" s="3637"/>
      <c r="CM15" s="3637"/>
      <c r="CN15" s="3637"/>
      <c r="CO15" s="3637"/>
      <c r="CP15" s="3637"/>
      <c r="CQ15" s="3637"/>
      <c r="CR15" s="3637"/>
      <c r="CS15" s="3637"/>
      <c r="CT15" s="3637"/>
      <c r="CU15" s="3637"/>
      <c r="CV15" s="3637"/>
      <c r="CW15" s="3637"/>
      <c r="CX15" s="3637"/>
      <c r="CY15" s="3637"/>
      <c r="CZ15" s="3637"/>
      <c r="DA15" s="3637"/>
      <c r="DB15" s="3637"/>
      <c r="DC15" s="3637"/>
      <c r="DD15" s="3637"/>
      <c r="DE15" s="3637"/>
      <c r="DF15" s="1354"/>
      <c r="DG15" s="1354"/>
      <c r="DI15" s="795"/>
      <c r="DJ15" s="795" t="str">
        <f>IF(T15="","",T15)</f>
        <v>Добавить территорию для дифференциации</v>
      </c>
      <c r="DK15" s="795"/>
      <c r="DL15" s="795"/>
    </row>
    <row customHeight="1" ht="14.25" hidden="1">
      <c r="AC16" s="323"/>
      <c r="AK16" s="323"/>
      <c r="AL16" s="3340"/>
      <c r="AM16" s="3340"/>
      <c r="AN16" s="3340"/>
      <c r="AO16" s="3340"/>
      <c r="AP16" s="3340"/>
      <c r="AQ16" s="3340"/>
      <c r="AR16" s="3340"/>
      <c r="AS16" s="3340"/>
      <c r="AT16" s="3340"/>
      <c r="AU16" s="3340"/>
      <c r="AV16" s="3340"/>
      <c r="AW16" s="3340"/>
      <c r="AX16" s="3340"/>
      <c r="AY16" s="3340"/>
      <c r="AZ16" s="3340"/>
      <c r="BA16" s="3340"/>
      <c r="BB16" s="3340"/>
      <c r="BC16" s="3340"/>
      <c r="BD16" s="3340"/>
      <c r="BE16" s="3340"/>
      <c r="BF16" s="3340"/>
      <c r="BG16" s="3340"/>
      <c r="BH16" s="3340"/>
      <c r="BI16" s="3340"/>
      <c r="BJ16" s="3340"/>
      <c r="BK16" s="3340"/>
      <c r="BL16" s="3340"/>
      <c r="BM16" s="3340"/>
      <c r="BN16" s="3340"/>
      <c r="BO16" s="3340"/>
      <c r="BP16" s="3340"/>
      <c r="BQ16" s="3340"/>
      <c r="BR16" s="3340"/>
      <c r="BS16" s="3340"/>
      <c r="BT16" s="3340"/>
      <c r="BU16" s="3340"/>
      <c r="BV16" s="3340"/>
      <c r="BW16" s="3340"/>
      <c r="BX16" s="3340"/>
      <c r="BY16" s="3340"/>
      <c r="BZ16" s="3340"/>
      <c r="CA16" s="3340"/>
      <c r="CB16" s="3340"/>
      <c r="CC16" s="3340"/>
      <c r="CD16" s="3340"/>
      <c r="CE16" s="3340"/>
      <c r="CF16" s="3340"/>
      <c r="CG16" s="3340"/>
      <c r="CH16" s="3340"/>
      <c r="CI16" s="3340"/>
      <c r="CJ16" s="3340"/>
      <c r="CK16" s="3340"/>
      <c r="CL16" s="3340"/>
      <c r="CM16" s="3340"/>
      <c r="CN16" s="3340"/>
      <c r="CO16" s="3340"/>
      <c r="CP16" s="3340"/>
      <c r="CQ16" s="3340"/>
      <c r="CR16" s="3340"/>
      <c r="CS16" s="3340"/>
      <c r="CT16" s="3340"/>
      <c r="CU16" s="3340"/>
      <c r="CV16" s="3340"/>
      <c r="CW16" s="3340"/>
      <c r="CX16" s="3340"/>
      <c r="CY16" s="3340"/>
      <c r="CZ16" s="3340"/>
      <c r="DA16" s="3340"/>
      <c r="DB16" s="3340"/>
      <c r="DC16" s="3340"/>
      <c r="DD16" s="3340"/>
      <c r="DE16" s="3340"/>
    </row>
    <row customHeight="1" ht="14.25" hidden="1">
      <c r="AD17" s="1390"/>
      <c r="AE17" s="1390"/>
      <c r="AF17" s="1390"/>
      <c r="AG17" s="1391"/>
      <c r="AH17" s="2105"/>
      <c r="AI17" s="2104" t="s">
        <v>61</v>
      </c>
      <c r="AJ17" s="2105"/>
      <c r="AK17" s="2104" t="s">
        <v>61</v>
      </c>
      <c r="AL17" s="3340"/>
      <c r="AM17" s="3340"/>
      <c r="AN17" s="3340"/>
      <c r="AO17" s="3340"/>
      <c r="AP17" s="3340"/>
      <c r="AQ17" s="3340"/>
      <c r="AR17" s="3340"/>
      <c r="AS17" s="3340"/>
      <c r="AT17" s="3340"/>
      <c r="AU17" s="3340"/>
      <c r="AV17" s="3340"/>
      <c r="AW17" s="3340"/>
      <c r="AX17" s="3340"/>
      <c r="AY17" s="3340"/>
      <c r="AZ17" s="3340"/>
      <c r="BA17" s="3340"/>
      <c r="BB17" s="3340"/>
      <c r="BC17" s="3340"/>
      <c r="BD17" s="3340"/>
      <c r="BE17" s="3340"/>
      <c r="BF17" s="3340"/>
      <c r="BG17" s="3340"/>
      <c r="BH17" s="3340"/>
      <c r="BI17" s="3340"/>
      <c r="BJ17" s="3340"/>
      <c r="BK17" s="3340"/>
      <c r="BL17" s="3340"/>
      <c r="BM17" s="3340"/>
      <c r="BN17" s="3340"/>
      <c r="BO17" s="3340"/>
      <c r="BP17" s="3340"/>
      <c r="BQ17" s="3340"/>
      <c r="BR17" s="3340"/>
      <c r="BS17" s="3340"/>
      <c r="BT17" s="3340"/>
      <c r="BU17" s="3340"/>
      <c r="BV17" s="3340"/>
      <c r="BW17" s="3340"/>
      <c r="BX17" s="3340"/>
      <c r="BY17" s="3340"/>
      <c r="BZ17" s="3340"/>
      <c r="CA17" s="3340"/>
      <c r="CB17" s="3340"/>
      <c r="CC17" s="3340"/>
      <c r="CD17" s="3340"/>
      <c r="CE17" s="3340"/>
      <c r="CF17" s="3340"/>
      <c r="CG17" s="3340"/>
      <c r="CH17" s="3340"/>
      <c r="CI17" s="3340"/>
      <c r="CJ17" s="3340"/>
      <c r="CK17" s="3340"/>
      <c r="CL17" s="3340"/>
      <c r="CM17" s="3340"/>
      <c r="CN17" s="3340"/>
      <c r="CO17" s="3340"/>
      <c r="CP17" s="3340"/>
      <c r="CQ17" s="3340"/>
      <c r="CR17" s="3340"/>
      <c r="CS17" s="3340"/>
      <c r="CT17" s="3340"/>
      <c r="CU17" s="3340"/>
      <c r="CV17" s="3340"/>
      <c r="CW17" s="3340"/>
      <c r="CX17" s="3340"/>
      <c r="CY17" s="3340"/>
      <c r="CZ17" s="3340"/>
      <c r="DA17" s="3340"/>
      <c r="DB17" s="3340"/>
      <c r="DC17" s="3340"/>
      <c r="DD17" s="3340"/>
      <c r="DE17" s="3340"/>
    </row>
    <row customHeight="1" ht="14.25" hidden="1">
      <c r="AD18" s="1390"/>
      <c r="AE18" s="1390"/>
      <c r="AF18" s="1390"/>
      <c r="AG18" s="324" t="str">
        <f>AH17&amp;"-"&amp;AJ17</f>
        <v>-</v>
      </c>
      <c r="AH18" s="2104"/>
      <c r="AI18" s="2104"/>
      <c r="AJ18" s="2104"/>
      <c r="AK18" s="2104"/>
      <c r="AL18" s="3340"/>
      <c r="AM18" s="3340"/>
      <c r="AN18" s="3340"/>
      <c r="AO18" s="3340"/>
      <c r="AP18" s="3340"/>
      <c r="AQ18" s="3340"/>
      <c r="AR18" s="3340"/>
      <c r="AS18" s="3340"/>
      <c r="AT18" s="3340"/>
      <c r="AU18" s="3340"/>
      <c r="AV18" s="3340"/>
      <c r="AW18" s="3340"/>
      <c r="AX18" s="3340"/>
      <c r="AY18" s="3340"/>
      <c r="AZ18" s="3340"/>
      <c r="BA18" s="3340"/>
      <c r="BB18" s="3340"/>
      <c r="BC18" s="3340"/>
      <c r="BD18" s="3340"/>
      <c r="BE18" s="3340"/>
      <c r="BF18" s="3340"/>
      <c r="BG18" s="3340"/>
      <c r="BH18" s="3340"/>
      <c r="BI18" s="3340"/>
      <c r="BJ18" s="3340"/>
      <c r="BK18" s="3340"/>
      <c r="BL18" s="3340"/>
      <c r="BM18" s="3340"/>
      <c r="BN18" s="3340"/>
      <c r="BO18" s="3340"/>
      <c r="BP18" s="3340"/>
      <c r="BQ18" s="3340"/>
      <c r="BR18" s="3340"/>
      <c r="BS18" s="3340"/>
      <c r="BT18" s="3340"/>
      <c r="BU18" s="3340"/>
      <c r="BV18" s="3340"/>
      <c r="BW18" s="3340"/>
      <c r="BX18" s="3340"/>
      <c r="BY18" s="3340"/>
      <c r="BZ18" s="3340"/>
      <c r="CA18" s="3340"/>
      <c r="CB18" s="3340"/>
      <c r="CC18" s="3340"/>
      <c r="CD18" s="3340"/>
      <c r="CE18" s="3340"/>
      <c r="CF18" s="3340"/>
      <c r="CG18" s="3340"/>
      <c r="CH18" s="3340"/>
      <c r="CI18" s="3340"/>
      <c r="CJ18" s="3340"/>
      <c r="CK18" s="3340"/>
      <c r="CL18" s="3340"/>
      <c r="CM18" s="3340"/>
      <c r="CN18" s="3340"/>
      <c r="CO18" s="3340"/>
      <c r="CP18" s="3340"/>
      <c r="CQ18" s="3340"/>
      <c r="CR18" s="3340"/>
      <c r="CS18" s="3340"/>
      <c r="CT18" s="3340"/>
      <c r="CU18" s="3340"/>
      <c r="CV18" s="3340"/>
      <c r="CW18" s="3340"/>
      <c r="CX18" s="3340"/>
      <c r="CY18" s="3340"/>
      <c r="CZ18" s="3340"/>
      <c r="DA18" s="3340"/>
      <c r="DB18" s="3340"/>
      <c r="DC18" s="3340"/>
      <c r="DD18" s="3340"/>
      <c r="DE18" s="3340"/>
    </row>
    <row customHeight="1" ht="14.25" hidden="1">
      <c r="AK19" s="323"/>
      <c r="AL19" s="3340"/>
      <c r="AM19" s="3340"/>
      <c r="AN19" s="3340"/>
      <c r="AO19" s="3340"/>
      <c r="AP19" s="3340"/>
      <c r="AQ19" s="3340"/>
      <c r="AR19" s="3340"/>
      <c r="AS19" s="3340"/>
      <c r="AT19" s="3340"/>
      <c r="AU19" s="3340"/>
      <c r="AV19" s="3340"/>
      <c r="AW19" s="3340"/>
      <c r="AX19" s="3340"/>
      <c r="AY19" s="3340"/>
      <c r="AZ19" s="3340"/>
      <c r="BA19" s="3340"/>
      <c r="BB19" s="3340"/>
      <c r="BC19" s="3340"/>
      <c r="BD19" s="3340"/>
      <c r="BE19" s="3340"/>
      <c r="BF19" s="3340"/>
      <c r="BG19" s="3340"/>
      <c r="BH19" s="3340"/>
      <c r="BI19" s="3340"/>
      <c r="BJ19" s="3340"/>
      <c r="BK19" s="3340"/>
      <c r="BL19" s="3340"/>
      <c r="BM19" s="3340"/>
      <c r="BN19" s="3340"/>
      <c r="BO19" s="3340"/>
      <c r="BP19" s="3340"/>
      <c r="BQ19" s="3340"/>
      <c r="BR19" s="3340"/>
      <c r="BS19" s="3340"/>
      <c r="BT19" s="3340"/>
      <c r="BU19" s="3340"/>
      <c r="BV19" s="3340"/>
      <c r="BW19" s="3340"/>
      <c r="BX19" s="3340"/>
      <c r="BY19" s="3340"/>
      <c r="BZ19" s="3340"/>
      <c r="CA19" s="3340"/>
      <c r="CB19" s="3340"/>
      <c r="CC19" s="3340"/>
      <c r="CD19" s="3340"/>
      <c r="CE19" s="3340"/>
      <c r="CF19" s="3340"/>
      <c r="CG19" s="3340"/>
      <c r="CH19" s="3340"/>
      <c r="CI19" s="3340"/>
      <c r="CJ19" s="3340"/>
      <c r="CK19" s="3340"/>
      <c r="CL19" s="3340"/>
      <c r="CM19" s="3340"/>
      <c r="CN19" s="3340"/>
      <c r="CO19" s="3340"/>
      <c r="CP19" s="3340"/>
      <c r="CQ19" s="3340"/>
      <c r="CR19" s="3340"/>
      <c r="CS19" s="3340"/>
      <c r="CT19" s="3340"/>
      <c r="CU19" s="3340"/>
      <c r="CV19" s="3340"/>
      <c r="CW19" s="3340"/>
      <c r="CX19" s="3340"/>
      <c r="CY19" s="3340"/>
      <c r="CZ19" s="3340"/>
      <c r="DA19" s="3340"/>
      <c r="DB19" s="3340"/>
      <c r="DC19" s="3340"/>
      <c r="DD19" s="3340"/>
      <c r="DE19" s="3340"/>
    </row>
    <row s="3644" customFormat="1" customHeight="1" ht="22.5" hidden="1">
      <c r="L20" s="1359"/>
      <c r="M20" s="1392"/>
      <c r="N20" s="1392"/>
      <c r="O20" s="1397" t="s">
        <v>414</v>
      </c>
      <c r="P20" s="1392"/>
      <c r="Q20" s="1401"/>
      <c r="R20" s="1401"/>
      <c r="S20" s="735"/>
      <c r="Z20" s="1397"/>
      <c r="AB20" s="1397"/>
      <c r="AC20" s="1396"/>
      <c r="AH20" s="1397"/>
      <c r="AJ20" s="1397"/>
      <c r="AK20" s="1396"/>
      <c r="AL20" s="3650"/>
      <c r="AM20" s="3650"/>
      <c r="AN20" s="3650"/>
      <c r="AO20" s="3650"/>
      <c r="AP20" s="3651"/>
      <c r="AQ20" s="3650"/>
      <c r="AR20" s="3651"/>
      <c r="AS20" s="3650"/>
      <c r="AT20" s="3650"/>
      <c r="AU20" s="3650"/>
      <c r="AV20" s="3650"/>
      <c r="AW20" s="3650"/>
      <c r="AX20" s="3651"/>
      <c r="AY20" s="3650"/>
      <c r="AZ20" s="3651"/>
      <c r="BA20" s="3650"/>
      <c r="BB20" s="3650"/>
      <c r="BC20" s="3650"/>
      <c r="BD20" s="3650"/>
      <c r="BE20" s="3650"/>
      <c r="BF20" s="3651"/>
      <c r="BG20" s="3650"/>
      <c r="BH20" s="3651"/>
      <c r="BI20" s="3650"/>
      <c r="BJ20" s="3650"/>
      <c r="BK20" s="3650"/>
      <c r="BL20" s="3650"/>
      <c r="BM20" s="3650"/>
      <c r="BN20" s="3651"/>
      <c r="BO20" s="3650"/>
      <c r="BP20" s="3651"/>
      <c r="BQ20" s="3650"/>
      <c r="BR20" s="3650"/>
      <c r="BS20" s="3650"/>
      <c r="BT20" s="3650"/>
      <c r="BU20" s="3650"/>
      <c r="BV20" s="3651"/>
      <c r="BW20" s="3650"/>
      <c r="BX20" s="3651"/>
      <c r="BY20" s="3650"/>
      <c r="BZ20" s="3650"/>
      <c r="CA20" s="3650"/>
      <c r="CB20" s="3650"/>
      <c r="CC20" s="3650"/>
      <c r="CD20" s="3651"/>
      <c r="CE20" s="3650"/>
      <c r="CF20" s="3651"/>
      <c r="CG20" s="3650"/>
      <c r="CH20" s="3650"/>
      <c r="CI20" s="3650"/>
      <c r="CJ20" s="3650"/>
      <c r="CK20" s="3650"/>
      <c r="CL20" s="3651"/>
      <c r="CM20" s="3650"/>
      <c r="CN20" s="3651"/>
      <c r="CO20" s="3650"/>
      <c r="CP20" s="3650"/>
      <c r="CQ20" s="3650"/>
      <c r="CR20" s="3650"/>
      <c r="CS20" s="3650"/>
      <c r="CT20" s="3651"/>
      <c r="CU20" s="3650"/>
      <c r="CV20" s="3651"/>
      <c r="CW20" s="3650"/>
      <c r="CX20" s="3650"/>
      <c r="CY20" s="3650"/>
      <c r="CZ20" s="3650"/>
      <c r="DA20" s="3650"/>
      <c r="DB20" s="3651"/>
      <c r="DC20" s="3650"/>
      <c r="DD20" s="3651"/>
      <c r="DE20" s="3650"/>
      <c r="DH20" s="517"/>
      <c r="DI20" s="517"/>
      <c r="DJ20" s="517"/>
      <c r="DK20" s="517"/>
      <c r="DL20" s="517"/>
    </row>
    <row s="3644" customFormat="1" customHeight="1" ht="14.25" hidden="1">
      <c r="L21" s="1359"/>
      <c r="M21" s="1392"/>
      <c r="N21" s="1392"/>
      <c r="O21" s="1392"/>
      <c r="P21" s="1392"/>
      <c r="Q21" s="1401"/>
      <c r="R21" s="1401"/>
      <c r="S21" s="735"/>
      <c r="AC21" s="1396"/>
      <c r="AK21" s="1396"/>
      <c r="AL21" s="3650"/>
      <c r="AM21" s="3650"/>
      <c r="AN21" s="3650"/>
      <c r="AO21" s="3650"/>
      <c r="AP21" s="3650"/>
      <c r="AQ21" s="3650"/>
      <c r="AR21" s="3650"/>
      <c r="AS21" s="3650"/>
      <c r="AT21" s="3650"/>
      <c r="AU21" s="3650"/>
      <c r="AV21" s="3650"/>
      <c r="AW21" s="3650"/>
      <c r="AX21" s="3650"/>
      <c r="AY21" s="3650"/>
      <c r="AZ21" s="3650"/>
      <c r="BA21" s="3650"/>
      <c r="BB21" s="3650"/>
      <c r="BC21" s="3650"/>
      <c r="BD21" s="3650"/>
      <c r="BE21" s="3650"/>
      <c r="BF21" s="3650"/>
      <c r="BG21" s="3650"/>
      <c r="BH21" s="3650"/>
      <c r="BI21" s="3650"/>
      <c r="BJ21" s="3650"/>
      <c r="BK21" s="3650"/>
      <c r="BL21" s="3650"/>
      <c r="BM21" s="3650"/>
      <c r="BN21" s="3650"/>
      <c r="BO21" s="3650"/>
      <c r="BP21" s="3650"/>
      <c r="BQ21" s="3650"/>
      <c r="BR21" s="3650"/>
      <c r="BS21" s="3650"/>
      <c r="BT21" s="3650"/>
      <c r="BU21" s="3650"/>
      <c r="BV21" s="3650"/>
      <c r="BW21" s="3650"/>
      <c r="BX21" s="3650"/>
      <c r="BY21" s="3650"/>
      <c r="BZ21" s="3650"/>
      <c r="CA21" s="3650"/>
      <c r="CB21" s="3650"/>
      <c r="CC21" s="3650"/>
      <c r="CD21" s="3650"/>
      <c r="CE21" s="3650"/>
      <c r="CF21" s="3650"/>
      <c r="CG21" s="3650"/>
      <c r="CH21" s="3650"/>
      <c r="CI21" s="3650"/>
      <c r="CJ21" s="3650"/>
      <c r="CK21" s="3650"/>
      <c r="CL21" s="3650"/>
      <c r="CM21" s="3650"/>
      <c r="CN21" s="3650"/>
      <c r="CO21" s="3650"/>
      <c r="CP21" s="3650"/>
      <c r="CQ21" s="3650"/>
      <c r="CR21" s="3650"/>
      <c r="CS21" s="3650"/>
      <c r="CT21" s="3650"/>
      <c r="CU21" s="3650"/>
      <c r="CV21" s="3650"/>
      <c r="CW21" s="3650"/>
      <c r="CX21" s="3650"/>
      <c r="CY21" s="3650"/>
      <c r="CZ21" s="3650"/>
      <c r="DA21" s="3650"/>
      <c r="DB21" s="3650"/>
      <c r="DC21" s="3650"/>
      <c r="DD21" s="3650"/>
      <c r="DE21" s="3650"/>
      <c r="DH21" s="517"/>
      <c r="DI21" s="517"/>
      <c r="DJ21" s="517"/>
      <c r="DK21" s="517"/>
      <c r="DL21" s="517"/>
    </row>
    <row s="3644"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L22" s="3650"/>
      <c r="AM22" s="3650"/>
      <c r="AN22" s="3650"/>
      <c r="AO22" s="3650"/>
      <c r="AP22" s="3650"/>
      <c r="AQ22" s="3652" t="s">
        <v>417</v>
      </c>
      <c r="AR22" s="3650"/>
      <c r="AS22" s="3652" t="s">
        <v>418</v>
      </c>
      <c r="AT22" s="3650"/>
      <c r="AU22" s="3650"/>
      <c r="AV22" s="3650"/>
      <c r="AW22" s="3650"/>
      <c r="AX22" s="3650"/>
      <c r="AY22" s="3652" t="s">
        <v>417</v>
      </c>
      <c r="AZ22" s="3650"/>
      <c r="BA22" s="3652" t="s">
        <v>418</v>
      </c>
      <c r="BB22" s="3650"/>
      <c r="BC22" s="3650"/>
      <c r="BD22" s="3650"/>
      <c r="BE22" s="3650"/>
      <c r="BF22" s="3650"/>
      <c r="BG22" s="3652" t="s">
        <v>417</v>
      </c>
      <c r="BH22" s="3650"/>
      <c r="BI22" s="3652" t="s">
        <v>418</v>
      </c>
      <c r="BJ22" s="3650"/>
      <c r="BK22" s="3650"/>
      <c r="BL22" s="3650"/>
      <c r="BM22" s="3650"/>
      <c r="BN22" s="3650"/>
      <c r="BO22" s="3652" t="s">
        <v>417</v>
      </c>
      <c r="BP22" s="3650"/>
      <c r="BQ22" s="3652" t="s">
        <v>418</v>
      </c>
      <c r="BR22" s="3650"/>
      <c r="BS22" s="3650"/>
      <c r="BT22" s="3650"/>
      <c r="BU22" s="3650"/>
      <c r="BV22" s="3650"/>
      <c r="BW22" s="3652" t="s">
        <v>417</v>
      </c>
      <c r="BX22" s="3650"/>
      <c r="BY22" s="3652" t="s">
        <v>418</v>
      </c>
      <c r="BZ22" s="3650"/>
      <c r="CA22" s="3650"/>
      <c r="CB22" s="3650"/>
      <c r="CC22" s="3650"/>
      <c r="CD22" s="3650"/>
      <c r="CE22" s="3652" t="s">
        <v>417</v>
      </c>
      <c r="CF22" s="3650"/>
      <c r="CG22" s="3652" t="s">
        <v>418</v>
      </c>
      <c r="CH22" s="3650"/>
      <c r="CI22" s="3650"/>
      <c r="CJ22" s="3650"/>
      <c r="CK22" s="3650"/>
      <c r="CL22" s="3650"/>
      <c r="CM22" s="3652" t="s">
        <v>417</v>
      </c>
      <c r="CN22" s="3650"/>
      <c r="CO22" s="3652" t="s">
        <v>418</v>
      </c>
      <c r="CP22" s="3650"/>
      <c r="CQ22" s="3650"/>
      <c r="CR22" s="3650"/>
      <c r="CS22" s="3650"/>
      <c r="CT22" s="3650"/>
      <c r="CU22" s="3652" t="s">
        <v>417</v>
      </c>
      <c r="CV22" s="3650"/>
      <c r="CW22" s="3652" t="s">
        <v>418</v>
      </c>
      <c r="CX22" s="3650"/>
      <c r="CY22" s="3650"/>
      <c r="CZ22" s="3650"/>
      <c r="DA22" s="3650"/>
      <c r="DB22" s="3650"/>
      <c r="DC22" s="3652" t="s">
        <v>417</v>
      </c>
      <c r="DD22" s="3650"/>
      <c r="DE22" s="3652" t="s">
        <v>418</v>
      </c>
      <c r="DH22" s="517"/>
      <c r="DI22" s="517"/>
      <c r="DJ22" s="517"/>
      <c r="DK22" s="517"/>
      <c r="DL22" s="517"/>
    </row>
    <row customHeight="1" ht="14.25" hidden="1">
      <c r="O23" s="1394"/>
      <c r="AL23" s="3340"/>
      <c r="AM23" s="3340"/>
      <c r="AN23" s="3340"/>
      <c r="AO23" s="3340"/>
      <c r="AP23" s="3340"/>
      <c r="AQ23" s="3340"/>
      <c r="AR23" s="3340"/>
      <c r="AS23" s="3340"/>
      <c r="AT23" s="3340"/>
      <c r="AU23" s="3340"/>
      <c r="AV23" s="3340"/>
      <c r="AW23" s="3340"/>
      <c r="AX23" s="3340"/>
      <c r="AY23" s="3340"/>
      <c r="AZ23" s="3340"/>
      <c r="BA23" s="3340"/>
      <c r="BB23" s="3340"/>
      <c r="BC23" s="3340"/>
      <c r="BD23" s="3340"/>
      <c r="BE23" s="3340"/>
      <c r="BF23" s="3340"/>
      <c r="BG23" s="3340"/>
      <c r="BH23" s="3340"/>
      <c r="BI23" s="3340"/>
      <c r="BJ23" s="3340"/>
      <c r="BK23" s="3340"/>
      <c r="BL23" s="3340"/>
      <c r="BM23" s="3340"/>
      <c r="BN23" s="3340"/>
      <c r="BO23" s="3340"/>
      <c r="BP23" s="3340"/>
      <c r="BQ23" s="3340"/>
      <c r="BR23" s="3340"/>
      <c r="BS23" s="3340"/>
      <c r="BT23" s="3340"/>
      <c r="BU23" s="3340"/>
      <c r="BV23" s="3340"/>
      <c r="BW23" s="3340"/>
      <c r="BX23" s="3340"/>
      <c r="BY23" s="3340"/>
      <c r="BZ23" s="3340"/>
      <c r="CA23" s="3340"/>
      <c r="CB23" s="3340"/>
      <c r="CC23" s="3340"/>
      <c r="CD23" s="3340"/>
      <c r="CE23" s="3340"/>
      <c r="CF23" s="3340"/>
      <c r="CG23" s="3340"/>
      <c r="CH23" s="3340"/>
      <c r="CI23" s="3340"/>
      <c r="CJ23" s="3340"/>
      <c r="CK23" s="3340"/>
      <c r="CL23" s="3340"/>
      <c r="CM23" s="3340"/>
      <c r="CN23" s="3340"/>
      <c r="CO23" s="3340"/>
      <c r="CP23" s="3340"/>
      <c r="CQ23" s="3340"/>
      <c r="CR23" s="3340"/>
      <c r="CS23" s="3340"/>
      <c r="CT23" s="3340"/>
      <c r="CU23" s="3340"/>
      <c r="CV23" s="3340"/>
      <c r="CW23" s="3340"/>
      <c r="CX23" s="3340"/>
      <c r="CY23" s="3340"/>
      <c r="CZ23" s="3340"/>
      <c r="DA23" s="3340"/>
      <c r="DB23" s="3340"/>
      <c r="DC23" s="3340"/>
      <c r="DD23" s="3340"/>
      <c r="DE23" s="3340"/>
    </row>
    <row customHeight="1" ht="14.25" hidden="1">
      <c r="O24" s="1394"/>
      <c r="AL24" s="3340"/>
      <c r="AM24" s="3340"/>
      <c r="AN24" s="3340"/>
      <c r="AO24" s="3340"/>
      <c r="AP24" s="3340"/>
      <c r="AQ24" s="3340"/>
      <c r="AR24" s="3340"/>
      <c r="AS24" s="3340"/>
      <c r="AT24" s="3340"/>
      <c r="AU24" s="3340"/>
      <c r="AV24" s="3340"/>
      <c r="AW24" s="3340"/>
      <c r="AX24" s="3340"/>
      <c r="AY24" s="3340"/>
      <c r="AZ24" s="3340"/>
      <c r="BA24" s="3340"/>
      <c r="BB24" s="3340"/>
      <c r="BC24" s="3340"/>
      <c r="BD24" s="3340"/>
      <c r="BE24" s="3340"/>
      <c r="BF24" s="3340"/>
      <c r="BG24" s="3340"/>
      <c r="BH24" s="3340"/>
      <c r="BI24" s="3340"/>
      <c r="BJ24" s="3340"/>
      <c r="BK24" s="3340"/>
      <c r="BL24" s="3340"/>
      <c r="BM24" s="3340"/>
      <c r="BN24" s="3340"/>
      <c r="BO24" s="3340"/>
      <c r="BP24" s="3340"/>
      <c r="BQ24" s="3340"/>
      <c r="BR24" s="3340"/>
      <c r="BS24" s="3340"/>
      <c r="BT24" s="3340"/>
      <c r="BU24" s="3340"/>
      <c r="BV24" s="3340"/>
      <c r="BW24" s="3340"/>
      <c r="BX24" s="3340"/>
      <c r="BY24" s="3340"/>
      <c r="BZ24" s="3340"/>
      <c r="CA24" s="3340"/>
      <c r="CB24" s="3340"/>
      <c r="CC24" s="3340"/>
      <c r="CD24" s="3340"/>
      <c r="CE24" s="3340"/>
      <c r="CF24" s="3340"/>
      <c r="CG24" s="3340"/>
      <c r="CH24" s="3340"/>
      <c r="CI24" s="3340"/>
      <c r="CJ24" s="3340"/>
      <c r="CK24" s="3340"/>
      <c r="CL24" s="3340"/>
      <c r="CM24" s="3340"/>
      <c r="CN24" s="3340"/>
      <c r="CO24" s="3340"/>
      <c r="CP24" s="3340"/>
      <c r="CQ24" s="3340"/>
      <c r="CR24" s="3340"/>
      <c r="CS24" s="3340"/>
      <c r="CT24" s="3340"/>
      <c r="CU24" s="3340"/>
      <c r="CV24" s="3340"/>
      <c r="CW24" s="3340"/>
      <c r="CX24" s="3340"/>
      <c r="CY24" s="3340"/>
      <c r="CZ24" s="3340"/>
      <c r="DA24" s="3340"/>
      <c r="DB24" s="3340"/>
      <c r="DC24" s="3340"/>
      <c r="DD24" s="3340"/>
      <c r="DE24" s="3340"/>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40"/>
      <c r="AM25" s="3340"/>
      <c r="AN25" s="3340"/>
      <c r="AO25" s="3340"/>
      <c r="AP25" s="3340"/>
      <c r="AQ25" s="3340"/>
      <c r="AR25" s="3340"/>
      <c r="AS25" s="3340"/>
      <c r="AT25" s="3340"/>
      <c r="AU25" s="3340"/>
      <c r="AV25" s="3340"/>
      <c r="AW25" s="3340"/>
      <c r="AX25" s="3340"/>
      <c r="AY25" s="3340"/>
      <c r="AZ25" s="3340"/>
      <c r="BA25" s="3340"/>
      <c r="BB25" s="3340"/>
      <c r="BC25" s="3340"/>
      <c r="BD25" s="3340"/>
      <c r="BE25" s="3340"/>
      <c r="BF25" s="3340"/>
      <c r="BG25" s="3340"/>
      <c r="BH25" s="3340"/>
      <c r="BI25" s="3340"/>
      <c r="BJ25" s="3340"/>
      <c r="BK25" s="3340"/>
      <c r="BL25" s="3340"/>
      <c r="BM25" s="3340"/>
      <c r="BN25" s="3340"/>
      <c r="BO25" s="3340"/>
      <c r="BP25" s="3340"/>
      <c r="BQ25" s="3340"/>
      <c r="BR25" s="3340"/>
      <c r="BS25" s="3340"/>
      <c r="BT25" s="3340"/>
      <c r="BU25" s="3340"/>
      <c r="BV25" s="3340"/>
      <c r="BW25" s="3340"/>
      <c r="BX25" s="3340"/>
      <c r="BY25" s="3340"/>
      <c r="BZ25" s="3340"/>
      <c r="CA25" s="3340"/>
      <c r="CB25" s="3340"/>
      <c r="CC25" s="3340"/>
      <c r="CD25" s="3340"/>
      <c r="CE25" s="3340"/>
      <c r="CF25" s="3340"/>
      <c r="CG25" s="3340"/>
      <c r="CH25" s="3340"/>
      <c r="CI25" s="3340"/>
      <c r="CJ25" s="3340"/>
      <c r="CK25" s="3340"/>
      <c r="CL25" s="3340"/>
      <c r="CM25" s="3340"/>
      <c r="CN25" s="3340"/>
      <c r="CO25" s="3340"/>
      <c r="CP25" s="3340"/>
      <c r="CQ25" s="3340"/>
      <c r="CR25" s="3340"/>
      <c r="CS25" s="3340"/>
      <c r="CT25" s="3340"/>
      <c r="CU25" s="3340"/>
      <c r="CV25" s="3340"/>
      <c r="CW25" s="3340"/>
      <c r="CX25" s="3340"/>
      <c r="CY25" s="3340"/>
      <c r="CZ25" s="3340"/>
      <c r="DA25" s="3340"/>
      <c r="DB25" s="3340"/>
      <c r="DC25" s="3340"/>
      <c r="DD25" s="3340"/>
      <c r="DE25" s="3340"/>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c r="AL26" s="3658"/>
      <c r="AM26" s="3658"/>
      <c r="AN26" s="3658"/>
      <c r="AO26" s="3658"/>
      <c r="AP26" s="3658"/>
      <c r="AQ26" s="3658"/>
      <c r="AR26" s="3658"/>
      <c r="AS26" s="3658"/>
      <c r="AT26" s="3658"/>
      <c r="AU26" s="3658"/>
      <c r="AV26" s="3658"/>
      <c r="AW26" s="3658"/>
      <c r="AX26" s="3658"/>
      <c r="AY26" s="3658"/>
      <c r="AZ26" s="3658"/>
      <c r="BA26" s="3658"/>
      <c r="BB26" s="3658"/>
      <c r="BC26" s="3658"/>
      <c r="BD26" s="3658"/>
      <c r="BE26" s="3658"/>
      <c r="BF26" s="3658"/>
      <c r="BG26" s="3658"/>
      <c r="BH26" s="3658"/>
      <c r="BI26" s="3658"/>
      <c r="BJ26" s="3658"/>
      <c r="BK26" s="3658"/>
      <c r="BL26" s="3658"/>
      <c r="BM26" s="3658"/>
      <c r="BN26" s="3658"/>
      <c r="BO26" s="3658"/>
      <c r="BP26" s="3658"/>
      <c r="BQ26" s="3658"/>
      <c r="BR26" s="3658"/>
      <c r="BS26" s="3658"/>
      <c r="BT26" s="3658"/>
      <c r="BU26" s="3658"/>
      <c r="BV26" s="3658"/>
      <c r="BW26" s="3658"/>
      <c r="BX26" s="3658"/>
      <c r="BY26" s="3658"/>
      <c r="BZ26" s="3658"/>
      <c r="CA26" s="3658"/>
      <c r="CB26" s="3658"/>
      <c r="CC26" s="3658"/>
      <c r="CD26" s="3658"/>
      <c r="CE26" s="3658"/>
      <c r="CF26" s="3658"/>
      <c r="CG26" s="3658"/>
      <c r="CH26" s="3658"/>
      <c r="CI26" s="3658"/>
      <c r="CJ26" s="3658"/>
      <c r="CK26" s="3658"/>
      <c r="CL26" s="3658"/>
      <c r="CM26" s="3658"/>
      <c r="CN26" s="3658"/>
      <c r="CO26" s="3658"/>
      <c r="CP26" s="3658"/>
      <c r="CQ26" s="3658"/>
      <c r="CR26" s="3658"/>
      <c r="CS26" s="3658"/>
      <c r="CT26" s="3658"/>
      <c r="CU26" s="3658"/>
      <c r="CV26" s="3658"/>
      <c r="CW26" s="3658"/>
      <c r="CX26" s="3658"/>
      <c r="CY26" s="3658"/>
      <c r="CZ26" s="3658"/>
      <c r="DA26" s="3658"/>
      <c r="DB26" s="3658"/>
      <c r="DC26" s="3658"/>
      <c r="DD26" s="3658"/>
      <c r="DE26" s="3658"/>
    </row>
    <row customHeight="1" ht="14.25">
      <c r="Q27" s="377"/>
      <c r="R27" s="377"/>
      <c r="S27" s="2141" t="str">
        <f>IF(org=0,"Не определено",org)</f>
        <v>Филиал "Смоленская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c r="AL27" s="3660"/>
      <c r="AM27" s="3660"/>
      <c r="AN27" s="3660"/>
      <c r="AO27" s="3660"/>
      <c r="AP27" s="3660"/>
      <c r="AQ27" s="3660"/>
      <c r="AR27" s="3660"/>
      <c r="AS27" s="3660"/>
      <c r="AT27" s="3660"/>
      <c r="AU27" s="3660"/>
      <c r="AV27" s="3660"/>
      <c r="AW27" s="3660"/>
      <c r="AX27" s="3660"/>
      <c r="AY27" s="3660"/>
      <c r="AZ27" s="3660"/>
      <c r="BA27" s="3660"/>
      <c r="BB27" s="3660"/>
      <c r="BC27" s="3660"/>
      <c r="BD27" s="3660"/>
      <c r="BE27" s="3660"/>
      <c r="BF27" s="3660"/>
      <c r="BG27" s="3660"/>
      <c r="BH27" s="3660"/>
      <c r="BI27" s="3660"/>
      <c r="BJ27" s="3660"/>
      <c r="BK27" s="3660"/>
      <c r="BL27" s="3660"/>
      <c r="BM27" s="3660"/>
      <c r="BN27" s="3660"/>
      <c r="BO27" s="3660"/>
      <c r="BP27" s="3660"/>
      <c r="BQ27" s="3660"/>
      <c r="BR27" s="3660"/>
      <c r="BS27" s="3660"/>
      <c r="BT27" s="3660"/>
      <c r="BU27" s="3660"/>
      <c r="BV27" s="3660"/>
      <c r="BW27" s="3660"/>
      <c r="BX27" s="3660"/>
      <c r="BY27" s="3660"/>
      <c r="BZ27" s="3660"/>
      <c r="CA27" s="3660"/>
      <c r="CB27" s="3660"/>
      <c r="CC27" s="3660"/>
      <c r="CD27" s="3660"/>
      <c r="CE27" s="3660"/>
      <c r="CF27" s="3660"/>
      <c r="CG27" s="3660"/>
      <c r="CH27" s="3660"/>
      <c r="CI27" s="3660"/>
      <c r="CJ27" s="3660"/>
      <c r="CK27" s="3660"/>
      <c r="CL27" s="3660"/>
      <c r="CM27" s="3660"/>
      <c r="CN27" s="3660"/>
      <c r="CO27" s="3660"/>
      <c r="CP27" s="3660"/>
      <c r="CQ27" s="3660"/>
      <c r="CR27" s="3660"/>
      <c r="CS27" s="3660"/>
      <c r="CT27" s="3660"/>
      <c r="CU27" s="3660"/>
      <c r="CV27" s="3660"/>
      <c r="CW27" s="3660"/>
      <c r="CX27" s="3660"/>
      <c r="CY27" s="3660"/>
      <c r="CZ27" s="3660"/>
      <c r="DA27" s="3660"/>
      <c r="DB27" s="3660"/>
      <c r="DC27" s="3660"/>
      <c r="DD27" s="3660"/>
      <c r="DE27" s="3660"/>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62"/>
      <c r="AM28" s="3662"/>
      <c r="AN28" s="3662"/>
      <c r="AO28" s="3662"/>
      <c r="AP28" s="3662"/>
      <c r="AQ28" s="3662"/>
      <c r="AR28" s="3662"/>
      <c r="AS28" s="3662"/>
      <c r="AT28" s="3662"/>
      <c r="AU28" s="3662"/>
      <c r="AV28" s="3662"/>
      <c r="AW28" s="3662"/>
      <c r="AX28" s="3662"/>
      <c r="AY28" s="3662"/>
      <c r="AZ28" s="3662"/>
      <c r="BA28" s="3662"/>
      <c r="BB28" s="3662"/>
      <c r="BC28" s="3662"/>
      <c r="BD28" s="3662"/>
      <c r="BE28" s="3662"/>
      <c r="BF28" s="3662"/>
      <c r="BG28" s="3662"/>
      <c r="BH28" s="3662"/>
      <c r="BI28" s="3662"/>
      <c r="BJ28" s="3662"/>
      <c r="BK28" s="3662"/>
      <c r="BL28" s="3662"/>
      <c r="BM28" s="3662"/>
      <c r="BN28" s="3662"/>
      <c r="BO28" s="3662"/>
      <c r="BP28" s="3662"/>
      <c r="BQ28" s="3662"/>
      <c r="BR28" s="3662"/>
      <c r="BS28" s="3662"/>
      <c r="BT28" s="3662"/>
      <c r="BU28" s="3662"/>
      <c r="BV28" s="3662"/>
      <c r="BW28" s="3662"/>
      <c r="BX28" s="3662"/>
      <c r="BY28" s="3662"/>
      <c r="BZ28" s="3662"/>
      <c r="CA28" s="3662"/>
      <c r="CB28" s="3662"/>
      <c r="CC28" s="3662"/>
      <c r="CD28" s="3662"/>
      <c r="CE28" s="3662"/>
      <c r="CF28" s="3662"/>
      <c r="CG28" s="3662"/>
      <c r="CH28" s="3662"/>
      <c r="CI28" s="3662"/>
      <c r="CJ28" s="3662"/>
      <c r="CK28" s="3662"/>
      <c r="CL28" s="3662"/>
      <c r="CM28" s="3662"/>
      <c r="CN28" s="3662"/>
      <c r="CO28" s="3662"/>
      <c r="CP28" s="3662"/>
      <c r="CQ28" s="3662"/>
      <c r="CR28" s="3662"/>
      <c r="CS28" s="3662"/>
      <c r="CT28" s="3662"/>
      <c r="CU28" s="3662"/>
      <c r="CV28" s="3662"/>
      <c r="CW28" s="3662"/>
      <c r="CX28" s="3662"/>
      <c r="CY28" s="3662"/>
      <c r="CZ28" s="3662"/>
      <c r="DA28" s="3662"/>
      <c r="DB28" s="3662"/>
      <c r="DC28" s="3662"/>
      <c r="DD28" s="3662"/>
      <c r="DE28" s="3662"/>
      <c r="DF28" s="515"/>
    </row>
    <row s="366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100"/>
      <c r="X29" s="2100"/>
      <c r="Y29" s="2100"/>
      <c r="Z29" s="2100"/>
      <c r="AA29" s="2100"/>
      <c r="AB29" s="2100"/>
      <c r="AC29" s="322"/>
      <c r="AD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100"/>
      <c r="AF29" s="2100"/>
      <c r="AG29" s="2100"/>
      <c r="AH29" s="2100"/>
      <c r="AI29" s="2100"/>
      <c r="AJ29" s="2100"/>
      <c r="AK29" s="322"/>
      <c r="AL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3670"/>
      <c r="AN29" s="3670"/>
      <c r="AO29" s="3670"/>
      <c r="AP29" s="3670"/>
      <c r="AQ29" s="3670"/>
      <c r="AR29" s="3670"/>
      <c r="AS29" s="3340"/>
      <c r="AT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3670"/>
      <c r="AV29" s="3670"/>
      <c r="AW29" s="3670"/>
      <c r="AX29" s="3670"/>
      <c r="AY29" s="3670"/>
      <c r="AZ29" s="3670"/>
      <c r="BA29" s="3340"/>
      <c r="BB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3670"/>
      <c r="BD29" s="3670"/>
      <c r="BE29" s="3670"/>
      <c r="BF29" s="3670"/>
      <c r="BG29" s="3670"/>
      <c r="BH29" s="3670"/>
      <c r="BI29" s="3340"/>
      <c r="BJ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3670"/>
      <c r="BL29" s="3670"/>
      <c r="BM29" s="3670"/>
      <c r="BN29" s="3670"/>
      <c r="BO29" s="3670"/>
      <c r="BP29" s="3670"/>
      <c r="BQ29" s="3340"/>
      <c r="BR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3670"/>
      <c r="BT29" s="3670"/>
      <c r="BU29" s="3670"/>
      <c r="BV29" s="3670"/>
      <c r="BW29" s="3670"/>
      <c r="BX29" s="3670"/>
      <c r="BY29" s="3340"/>
      <c r="BZ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A29" s="3670"/>
      <c r="CB29" s="3670"/>
      <c r="CC29" s="3670"/>
      <c r="CD29" s="3670"/>
      <c r="CE29" s="3670"/>
      <c r="CF29" s="3670"/>
      <c r="CG29" s="3340"/>
      <c r="CH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I29" s="3670"/>
      <c r="CJ29" s="3670"/>
      <c r="CK29" s="3670"/>
      <c r="CL29" s="3670"/>
      <c r="CM29" s="3670"/>
      <c r="CN29" s="3670"/>
      <c r="CO29" s="3340"/>
      <c r="CP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Q29" s="3670"/>
      <c r="CR29" s="3670"/>
      <c r="CS29" s="3670"/>
      <c r="CT29" s="3670"/>
      <c r="CU29" s="3670"/>
      <c r="CV29" s="3670"/>
      <c r="CW29" s="3340"/>
      <c r="CX29"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Y29" s="3670"/>
      <c r="CZ29" s="3670"/>
      <c r="DA29" s="3670"/>
      <c r="DB29" s="3670"/>
      <c r="DC29" s="3670"/>
      <c r="DD29" s="3670"/>
      <c r="DE29" s="3340"/>
      <c r="DF29" s="322"/>
      <c r="DG29" s="268"/>
      <c r="DH29" s="368"/>
      <c r="DI29" s="368"/>
      <c r="DJ29" s="368"/>
      <c r="DK29" s="368"/>
      <c r="DL29" s="368"/>
    </row>
    <row s="3663"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45274.43614583334</v>
      </c>
      <c r="W30" s="2099"/>
      <c r="X30" s="2099"/>
      <c r="Y30" s="2099"/>
      <c r="Z30" s="2099"/>
      <c r="AA30" s="2099"/>
      <c r="AB30" s="2099"/>
      <c r="AC30" s="322"/>
      <c r="AD30" s="2099" t="str">
        <f>IF(TITLE_DATE_PR_CHANGE="",IF(TITLE_DATE_PR="","",TITLE_DATE_PR),TITLE_DATE_PR_CHANGE)</f>
        <v>45274.43614583334</v>
      </c>
      <c r="AE30" s="2099"/>
      <c r="AF30" s="2099"/>
      <c r="AG30" s="2099"/>
      <c r="AH30" s="2099"/>
      <c r="AI30" s="2099"/>
      <c r="AJ30" s="2099"/>
      <c r="AK30" s="322"/>
      <c r="AL30" s="3674" t="str">
        <f>IF(TITLE_DATE_PR_CHANGE="",IF(TITLE_DATE_PR="","",TITLE_DATE_PR),TITLE_DATE_PR_CHANGE)</f>
        <v>45274.43614583334</v>
      </c>
      <c r="AM30" s="3674"/>
      <c r="AN30" s="3674"/>
      <c r="AO30" s="3674"/>
      <c r="AP30" s="3674"/>
      <c r="AQ30" s="3674"/>
      <c r="AR30" s="3674"/>
      <c r="AS30" s="3340"/>
      <c r="AT30" s="3674" t="str">
        <f>IF(TITLE_DATE_PR_CHANGE="",IF(TITLE_DATE_PR="","",TITLE_DATE_PR),TITLE_DATE_PR_CHANGE)</f>
        <v>45274.43614583334</v>
      </c>
      <c r="AU30" s="3674"/>
      <c r="AV30" s="3674"/>
      <c r="AW30" s="3674"/>
      <c r="AX30" s="3674"/>
      <c r="AY30" s="3674"/>
      <c r="AZ30" s="3674"/>
      <c r="BA30" s="3340"/>
      <c r="BB30" s="3674" t="str">
        <f>IF(TITLE_DATE_PR_CHANGE="",IF(TITLE_DATE_PR="","",TITLE_DATE_PR),TITLE_DATE_PR_CHANGE)</f>
        <v>45274.43614583334</v>
      </c>
      <c r="BC30" s="3674"/>
      <c r="BD30" s="3674"/>
      <c r="BE30" s="3674"/>
      <c r="BF30" s="3674"/>
      <c r="BG30" s="3674"/>
      <c r="BH30" s="3674"/>
      <c r="BI30" s="3340"/>
      <c r="BJ30" s="3674" t="str">
        <f>IF(TITLE_DATE_PR_CHANGE="",IF(TITLE_DATE_PR="","",TITLE_DATE_PR),TITLE_DATE_PR_CHANGE)</f>
        <v>45274.43614583334</v>
      </c>
      <c r="BK30" s="3674"/>
      <c r="BL30" s="3674"/>
      <c r="BM30" s="3674"/>
      <c r="BN30" s="3674"/>
      <c r="BO30" s="3674"/>
      <c r="BP30" s="3674"/>
      <c r="BQ30" s="3340"/>
      <c r="BR30" s="3674" t="str">
        <f>IF(TITLE_DATE_PR_CHANGE="",IF(TITLE_DATE_PR="","",TITLE_DATE_PR),TITLE_DATE_PR_CHANGE)</f>
        <v>45274.43614583334</v>
      </c>
      <c r="BS30" s="3674"/>
      <c r="BT30" s="3674"/>
      <c r="BU30" s="3674"/>
      <c r="BV30" s="3674"/>
      <c r="BW30" s="3674"/>
      <c r="BX30" s="3674"/>
      <c r="BY30" s="3340"/>
      <c r="BZ30" s="3674" t="str">
        <f>IF(TITLE_DATE_PR_CHANGE="",IF(TITLE_DATE_PR="","",TITLE_DATE_PR),TITLE_DATE_PR_CHANGE)</f>
        <v>45274.43614583334</v>
      </c>
      <c r="CA30" s="3674"/>
      <c r="CB30" s="3674"/>
      <c r="CC30" s="3674"/>
      <c r="CD30" s="3674"/>
      <c r="CE30" s="3674"/>
      <c r="CF30" s="3674"/>
      <c r="CG30" s="3340"/>
      <c r="CH30" s="3674" t="str">
        <f>IF(TITLE_DATE_PR_CHANGE="",IF(TITLE_DATE_PR="","",TITLE_DATE_PR),TITLE_DATE_PR_CHANGE)</f>
        <v>45274.43614583334</v>
      </c>
      <c r="CI30" s="3674"/>
      <c r="CJ30" s="3674"/>
      <c r="CK30" s="3674"/>
      <c r="CL30" s="3674"/>
      <c r="CM30" s="3674"/>
      <c r="CN30" s="3674"/>
      <c r="CO30" s="3340"/>
      <c r="CP30" s="3674" t="str">
        <f>IF(TITLE_DATE_PR_CHANGE="",IF(TITLE_DATE_PR="","",TITLE_DATE_PR),TITLE_DATE_PR_CHANGE)</f>
        <v>45274.43614583334</v>
      </c>
      <c r="CQ30" s="3674"/>
      <c r="CR30" s="3674"/>
      <c r="CS30" s="3674"/>
      <c r="CT30" s="3674"/>
      <c r="CU30" s="3674"/>
      <c r="CV30" s="3674"/>
      <c r="CW30" s="3340"/>
      <c r="CX30" s="3674" t="str">
        <f>IF(TITLE_DATE_PR_CHANGE="",IF(TITLE_DATE_PR="","",TITLE_DATE_PR),TITLE_DATE_PR_CHANGE)</f>
        <v>45274.43614583334</v>
      </c>
      <c r="CY30" s="3674"/>
      <c r="CZ30" s="3674"/>
      <c r="DA30" s="3674"/>
      <c r="DB30" s="3674"/>
      <c r="DC30" s="3674"/>
      <c r="DD30" s="3674"/>
      <c r="DE30" s="3340"/>
      <c r="DF30" s="322"/>
      <c r="DG30" s="268"/>
      <c r="DH30" s="368"/>
      <c r="DI30" s="368"/>
      <c r="DJ30" s="368"/>
      <c r="DK30" s="368"/>
      <c r="DL30" s="368"/>
    </row>
    <row s="3663"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185,186,319</v>
      </c>
      <c r="W31" s="2100"/>
      <c r="X31" s="2100"/>
      <c r="Y31" s="2100"/>
      <c r="Z31" s="2100"/>
      <c r="AA31" s="2100"/>
      <c r="AB31" s="2100"/>
      <c r="AC31" s="322"/>
      <c r="AD31" s="2100" t="str">
        <f>IF(TITLE_NUMBER_PR_CHANGE="",IF(TITLE_NUMBER_PR="","",TITLE_NUMBER_PR),TITLE_NUMBER_PR_CHANGE)</f>
        <v>185,186,319</v>
      </c>
      <c r="AE31" s="2100"/>
      <c r="AF31" s="2100"/>
      <c r="AG31" s="2100"/>
      <c r="AH31" s="2100"/>
      <c r="AI31" s="2100"/>
      <c r="AJ31" s="2100"/>
      <c r="AK31" s="322"/>
      <c r="AL31" s="3670" t="str">
        <f>IF(TITLE_NUMBER_PR_CHANGE="",IF(TITLE_NUMBER_PR="","",TITLE_NUMBER_PR),TITLE_NUMBER_PR_CHANGE)</f>
        <v>185,186,319</v>
      </c>
      <c r="AM31" s="3670"/>
      <c r="AN31" s="3670"/>
      <c r="AO31" s="3670"/>
      <c r="AP31" s="3670"/>
      <c r="AQ31" s="3670"/>
      <c r="AR31" s="3670"/>
      <c r="AS31" s="3340"/>
      <c r="AT31" s="3670" t="str">
        <f>IF(TITLE_NUMBER_PR_CHANGE="",IF(TITLE_NUMBER_PR="","",TITLE_NUMBER_PR),TITLE_NUMBER_PR_CHANGE)</f>
        <v>185,186,319</v>
      </c>
      <c r="AU31" s="3670"/>
      <c r="AV31" s="3670"/>
      <c r="AW31" s="3670"/>
      <c r="AX31" s="3670"/>
      <c r="AY31" s="3670"/>
      <c r="AZ31" s="3670"/>
      <c r="BA31" s="3340"/>
      <c r="BB31" s="3670" t="str">
        <f>IF(TITLE_NUMBER_PR_CHANGE="",IF(TITLE_NUMBER_PR="","",TITLE_NUMBER_PR),TITLE_NUMBER_PR_CHANGE)</f>
        <v>185,186,319</v>
      </c>
      <c r="BC31" s="3670"/>
      <c r="BD31" s="3670"/>
      <c r="BE31" s="3670"/>
      <c r="BF31" s="3670"/>
      <c r="BG31" s="3670"/>
      <c r="BH31" s="3670"/>
      <c r="BI31" s="3340"/>
      <c r="BJ31" s="3670" t="str">
        <f>IF(TITLE_NUMBER_PR_CHANGE="",IF(TITLE_NUMBER_PR="","",TITLE_NUMBER_PR),TITLE_NUMBER_PR_CHANGE)</f>
        <v>185,186,319</v>
      </c>
      <c r="BK31" s="3670"/>
      <c r="BL31" s="3670"/>
      <c r="BM31" s="3670"/>
      <c r="BN31" s="3670"/>
      <c r="BO31" s="3670"/>
      <c r="BP31" s="3670"/>
      <c r="BQ31" s="3340"/>
      <c r="BR31" s="3670" t="str">
        <f>IF(TITLE_NUMBER_PR_CHANGE="",IF(TITLE_NUMBER_PR="","",TITLE_NUMBER_PR),TITLE_NUMBER_PR_CHANGE)</f>
        <v>185,186,319</v>
      </c>
      <c r="BS31" s="3670"/>
      <c r="BT31" s="3670"/>
      <c r="BU31" s="3670"/>
      <c r="BV31" s="3670"/>
      <c r="BW31" s="3670"/>
      <c r="BX31" s="3670"/>
      <c r="BY31" s="3340"/>
      <c r="BZ31" s="3670" t="str">
        <f>IF(TITLE_NUMBER_PR_CHANGE="",IF(TITLE_NUMBER_PR="","",TITLE_NUMBER_PR),TITLE_NUMBER_PR_CHANGE)</f>
        <v>185,186,319</v>
      </c>
      <c r="CA31" s="3670"/>
      <c r="CB31" s="3670"/>
      <c r="CC31" s="3670"/>
      <c r="CD31" s="3670"/>
      <c r="CE31" s="3670"/>
      <c r="CF31" s="3670"/>
      <c r="CG31" s="3340"/>
      <c r="CH31" s="3670" t="str">
        <f>IF(TITLE_NUMBER_PR_CHANGE="",IF(TITLE_NUMBER_PR="","",TITLE_NUMBER_PR),TITLE_NUMBER_PR_CHANGE)</f>
        <v>185,186,319</v>
      </c>
      <c r="CI31" s="3670"/>
      <c r="CJ31" s="3670"/>
      <c r="CK31" s="3670"/>
      <c r="CL31" s="3670"/>
      <c r="CM31" s="3670"/>
      <c r="CN31" s="3670"/>
      <c r="CO31" s="3340"/>
      <c r="CP31" s="3670" t="str">
        <f>IF(TITLE_NUMBER_PR_CHANGE="",IF(TITLE_NUMBER_PR="","",TITLE_NUMBER_PR),TITLE_NUMBER_PR_CHANGE)</f>
        <v>185,186,319</v>
      </c>
      <c r="CQ31" s="3670"/>
      <c r="CR31" s="3670"/>
      <c r="CS31" s="3670"/>
      <c r="CT31" s="3670"/>
      <c r="CU31" s="3670"/>
      <c r="CV31" s="3670"/>
      <c r="CW31" s="3340"/>
      <c r="CX31" s="3670" t="str">
        <f>IF(TITLE_NUMBER_PR_CHANGE="",IF(TITLE_NUMBER_PR="","",TITLE_NUMBER_PR),TITLE_NUMBER_PR_CHANGE)</f>
        <v>185,186,319</v>
      </c>
      <c r="CY31" s="3670"/>
      <c r="CZ31" s="3670"/>
      <c r="DA31" s="3670"/>
      <c r="DB31" s="3670"/>
      <c r="DC31" s="3670"/>
      <c r="DD31" s="3670"/>
      <c r="DE31" s="3340"/>
      <c r="DF31" s="322"/>
      <c r="DG31" s="268"/>
      <c r="DH31" s="368"/>
      <c r="DI31" s="368"/>
      <c r="DJ31" s="368"/>
      <c r="DK31" s="368"/>
      <c r="DL31" s="368"/>
    </row>
    <row s="366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https://rek.admin-smolensk.ru/docs/postmin-2023/</v>
      </c>
      <c r="W32" s="2100"/>
      <c r="X32" s="2100"/>
      <c r="Y32" s="2100"/>
      <c r="Z32" s="2100"/>
      <c r="AA32" s="2100"/>
      <c r="AB32" s="2100"/>
      <c r="AC32" s="322"/>
      <c r="AD32" s="2100" t="str">
        <f>IF(TITLE_IST_PUB_CHANGE="",IF(TITLE_IST_PUB="","",TITLE_IST_PUB),TITLE_IST_PUB_CHANGE)</f>
        <v>https://rek.admin-smolensk.ru/docs/postmin-2023/</v>
      </c>
      <c r="AE32" s="2100"/>
      <c r="AF32" s="2100"/>
      <c r="AG32" s="2100"/>
      <c r="AH32" s="2100"/>
      <c r="AI32" s="2100"/>
      <c r="AJ32" s="2100"/>
      <c r="AK32" s="322"/>
      <c r="AL32" s="3670" t="str">
        <f>IF(TITLE_IST_PUB_CHANGE="",IF(TITLE_IST_PUB="","",TITLE_IST_PUB),TITLE_IST_PUB_CHANGE)</f>
        <v>https://rek.admin-smolensk.ru/docs/postmin-2023/</v>
      </c>
      <c r="AM32" s="3670"/>
      <c r="AN32" s="3670"/>
      <c r="AO32" s="3670"/>
      <c r="AP32" s="3670"/>
      <c r="AQ32" s="3670"/>
      <c r="AR32" s="3670"/>
      <c r="AS32" s="3340"/>
      <c r="AT32" s="3670" t="str">
        <f>IF(TITLE_IST_PUB_CHANGE="",IF(TITLE_IST_PUB="","",TITLE_IST_PUB),TITLE_IST_PUB_CHANGE)</f>
        <v>https://rek.admin-smolensk.ru/docs/postmin-2023/</v>
      </c>
      <c r="AU32" s="3670"/>
      <c r="AV32" s="3670"/>
      <c r="AW32" s="3670"/>
      <c r="AX32" s="3670"/>
      <c r="AY32" s="3670"/>
      <c r="AZ32" s="3670"/>
      <c r="BA32" s="3340"/>
      <c r="BB32" s="3670" t="str">
        <f>IF(TITLE_IST_PUB_CHANGE="",IF(TITLE_IST_PUB="","",TITLE_IST_PUB),TITLE_IST_PUB_CHANGE)</f>
        <v>https://rek.admin-smolensk.ru/docs/postmin-2023/</v>
      </c>
      <c r="BC32" s="3670"/>
      <c r="BD32" s="3670"/>
      <c r="BE32" s="3670"/>
      <c r="BF32" s="3670"/>
      <c r="BG32" s="3670"/>
      <c r="BH32" s="3670"/>
      <c r="BI32" s="3340"/>
      <c r="BJ32" s="3670" t="str">
        <f>IF(TITLE_IST_PUB_CHANGE="",IF(TITLE_IST_PUB="","",TITLE_IST_PUB),TITLE_IST_PUB_CHANGE)</f>
        <v>https://rek.admin-smolensk.ru/docs/postmin-2023/</v>
      </c>
      <c r="BK32" s="3670"/>
      <c r="BL32" s="3670"/>
      <c r="BM32" s="3670"/>
      <c r="BN32" s="3670"/>
      <c r="BO32" s="3670"/>
      <c r="BP32" s="3670"/>
      <c r="BQ32" s="3340"/>
      <c r="BR32" s="3670" t="str">
        <f>IF(TITLE_IST_PUB_CHANGE="",IF(TITLE_IST_PUB="","",TITLE_IST_PUB),TITLE_IST_PUB_CHANGE)</f>
        <v>https://rek.admin-smolensk.ru/docs/postmin-2023/</v>
      </c>
      <c r="BS32" s="3670"/>
      <c r="BT32" s="3670"/>
      <c r="BU32" s="3670"/>
      <c r="BV32" s="3670"/>
      <c r="BW32" s="3670"/>
      <c r="BX32" s="3670"/>
      <c r="BY32" s="3340"/>
      <c r="BZ32" s="3670" t="str">
        <f>IF(TITLE_IST_PUB_CHANGE="",IF(TITLE_IST_PUB="","",TITLE_IST_PUB),TITLE_IST_PUB_CHANGE)</f>
        <v>https://rek.admin-smolensk.ru/docs/postmin-2023/</v>
      </c>
      <c r="CA32" s="3670"/>
      <c r="CB32" s="3670"/>
      <c r="CC32" s="3670"/>
      <c r="CD32" s="3670"/>
      <c r="CE32" s="3670"/>
      <c r="CF32" s="3670"/>
      <c r="CG32" s="3340"/>
      <c r="CH32" s="3670" t="str">
        <f>IF(TITLE_IST_PUB_CHANGE="",IF(TITLE_IST_PUB="","",TITLE_IST_PUB),TITLE_IST_PUB_CHANGE)</f>
        <v>https://rek.admin-smolensk.ru/docs/postmin-2023/</v>
      </c>
      <c r="CI32" s="3670"/>
      <c r="CJ32" s="3670"/>
      <c r="CK32" s="3670"/>
      <c r="CL32" s="3670"/>
      <c r="CM32" s="3670"/>
      <c r="CN32" s="3670"/>
      <c r="CO32" s="3340"/>
      <c r="CP32" s="3670" t="str">
        <f>IF(TITLE_IST_PUB_CHANGE="",IF(TITLE_IST_PUB="","",TITLE_IST_PUB),TITLE_IST_PUB_CHANGE)</f>
        <v>https://rek.admin-smolensk.ru/docs/postmin-2023/</v>
      </c>
      <c r="CQ32" s="3670"/>
      <c r="CR32" s="3670"/>
      <c r="CS32" s="3670"/>
      <c r="CT32" s="3670"/>
      <c r="CU32" s="3670"/>
      <c r="CV32" s="3670"/>
      <c r="CW32" s="3340"/>
      <c r="CX32" s="3670" t="str">
        <f>IF(TITLE_IST_PUB_CHANGE="",IF(TITLE_IST_PUB="","",TITLE_IST_PUB),TITLE_IST_PUB_CHANGE)</f>
        <v>https://rek.admin-smolensk.ru/docs/postmin-2023/</v>
      </c>
      <c r="CY32" s="3670"/>
      <c r="CZ32" s="3670"/>
      <c r="DA32" s="3670"/>
      <c r="DB32" s="3670"/>
      <c r="DC32" s="3670"/>
      <c r="DD32" s="3670"/>
      <c r="DE32" s="3340"/>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662"/>
      <c r="AM33" s="3662"/>
      <c r="AN33" s="3662"/>
      <c r="AO33" s="3662"/>
      <c r="AP33" s="3662"/>
      <c r="AQ33" s="3662"/>
      <c r="AR33" s="3662"/>
      <c r="AS33" s="3662"/>
      <c r="AT33" s="3662"/>
      <c r="AU33" s="3662"/>
      <c r="AV33" s="3662"/>
      <c r="AW33" s="3662"/>
      <c r="AX33" s="3662"/>
      <c r="AY33" s="3662"/>
      <c r="AZ33" s="3662"/>
      <c r="BA33" s="3662"/>
      <c r="BB33" s="3662"/>
      <c r="BC33" s="3662"/>
      <c r="BD33" s="3662"/>
      <c r="BE33" s="3662"/>
      <c r="BF33" s="3662"/>
      <c r="BG33" s="3662"/>
      <c r="BH33" s="3662"/>
      <c r="BI33" s="3662"/>
      <c r="BJ33" s="3662"/>
      <c r="BK33" s="3662"/>
      <c r="BL33" s="3662"/>
      <c r="BM33" s="3662"/>
      <c r="BN33" s="3662"/>
      <c r="BO33" s="3662"/>
      <c r="BP33" s="3662"/>
      <c r="BQ33" s="3662"/>
      <c r="BR33" s="3662"/>
      <c r="BS33" s="3662"/>
      <c r="BT33" s="3662"/>
      <c r="BU33" s="3662"/>
      <c r="BV33" s="3662"/>
      <c r="BW33" s="3662"/>
      <c r="BX33" s="3662"/>
      <c r="BY33" s="3662"/>
      <c r="BZ33" s="3662"/>
      <c r="CA33" s="3662"/>
      <c r="CB33" s="3662"/>
      <c r="CC33" s="3662"/>
      <c r="CD33" s="3662"/>
      <c r="CE33" s="3662"/>
      <c r="CF33" s="3662"/>
      <c r="CG33" s="3662"/>
      <c r="CH33" s="3662"/>
      <c r="CI33" s="3662"/>
      <c r="CJ33" s="3662"/>
      <c r="CK33" s="3662"/>
      <c r="CL33" s="3662"/>
      <c r="CM33" s="3662"/>
      <c r="CN33" s="3662"/>
      <c r="CO33" s="3662"/>
      <c r="CP33" s="3662"/>
      <c r="CQ33" s="3662"/>
      <c r="CR33" s="3662"/>
      <c r="CS33" s="3662"/>
      <c r="CT33" s="3662"/>
      <c r="CU33" s="3662"/>
      <c r="CV33" s="3662"/>
      <c r="CW33" s="3662"/>
      <c r="CX33" s="3662"/>
      <c r="CY33" s="3662"/>
      <c r="CZ33" s="3662"/>
      <c r="DA33" s="3662"/>
      <c r="DB33" s="3662"/>
      <c r="DC33" s="3662"/>
      <c r="DD33" s="3662"/>
      <c r="DE33" s="3662"/>
      <c r="DF33" s="515"/>
    </row>
    <row s="3663"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45274.43614583334</v>
      </c>
      <c r="W34" s="2099"/>
      <c r="X34" s="2099"/>
      <c r="Y34" s="2099"/>
      <c r="Z34" s="2099"/>
      <c r="AA34" s="2099"/>
      <c r="AB34" s="2099"/>
      <c r="AC34" s="322"/>
      <c r="AD34" s="2099" t="str">
        <f>IF(TITLE_DATE_PR_CHANGE="",IF(TITLE_DATE_PR="","",TITLE_DATE_PR),TITLE_DATE_PR_CHANGE)</f>
        <v>45274.43614583334</v>
      </c>
      <c r="AE34" s="2099"/>
      <c r="AF34" s="2099"/>
      <c r="AG34" s="2099"/>
      <c r="AH34" s="2099"/>
      <c r="AI34" s="2099"/>
      <c r="AJ34" s="2099"/>
      <c r="AK34" s="322"/>
      <c r="AL34" s="3674" t="str">
        <f>IF(TITLE_DATE_PR_CHANGE="",IF(TITLE_DATE_PR="","",TITLE_DATE_PR),TITLE_DATE_PR_CHANGE)</f>
        <v>45274.43614583334</v>
      </c>
      <c r="AM34" s="3674"/>
      <c r="AN34" s="3674"/>
      <c r="AO34" s="3674"/>
      <c r="AP34" s="3674"/>
      <c r="AQ34" s="3674"/>
      <c r="AR34" s="3674"/>
      <c r="AS34" s="3340"/>
      <c r="AT34" s="3674" t="str">
        <f>IF(TITLE_DATE_PR_CHANGE="",IF(TITLE_DATE_PR="","",TITLE_DATE_PR),TITLE_DATE_PR_CHANGE)</f>
        <v>45274.43614583334</v>
      </c>
      <c r="AU34" s="3674"/>
      <c r="AV34" s="3674"/>
      <c r="AW34" s="3674"/>
      <c r="AX34" s="3674"/>
      <c r="AY34" s="3674"/>
      <c r="AZ34" s="3674"/>
      <c r="BA34" s="3340"/>
      <c r="BB34" s="3674" t="str">
        <f>IF(TITLE_DATE_PR_CHANGE="",IF(TITLE_DATE_PR="","",TITLE_DATE_PR),TITLE_DATE_PR_CHANGE)</f>
        <v>45274.43614583334</v>
      </c>
      <c r="BC34" s="3674"/>
      <c r="BD34" s="3674"/>
      <c r="BE34" s="3674"/>
      <c r="BF34" s="3674"/>
      <c r="BG34" s="3674"/>
      <c r="BH34" s="3674"/>
      <c r="BI34" s="3340"/>
      <c r="BJ34" s="3674" t="str">
        <f>IF(TITLE_DATE_PR_CHANGE="",IF(TITLE_DATE_PR="","",TITLE_DATE_PR),TITLE_DATE_PR_CHANGE)</f>
        <v>45274.43614583334</v>
      </c>
      <c r="BK34" s="3674"/>
      <c r="BL34" s="3674"/>
      <c r="BM34" s="3674"/>
      <c r="BN34" s="3674"/>
      <c r="BO34" s="3674"/>
      <c r="BP34" s="3674"/>
      <c r="BQ34" s="3340"/>
      <c r="BR34" s="3674" t="str">
        <f>IF(TITLE_DATE_PR_CHANGE="",IF(TITLE_DATE_PR="","",TITLE_DATE_PR),TITLE_DATE_PR_CHANGE)</f>
        <v>45274.43614583334</v>
      </c>
      <c r="BS34" s="3674"/>
      <c r="BT34" s="3674"/>
      <c r="BU34" s="3674"/>
      <c r="BV34" s="3674"/>
      <c r="BW34" s="3674"/>
      <c r="BX34" s="3674"/>
      <c r="BY34" s="3340"/>
      <c r="BZ34" s="3674" t="str">
        <f>IF(TITLE_DATE_PR_CHANGE="",IF(TITLE_DATE_PR="","",TITLE_DATE_PR),TITLE_DATE_PR_CHANGE)</f>
        <v>45274.43614583334</v>
      </c>
      <c r="CA34" s="3674"/>
      <c r="CB34" s="3674"/>
      <c r="CC34" s="3674"/>
      <c r="CD34" s="3674"/>
      <c r="CE34" s="3674"/>
      <c r="CF34" s="3674"/>
      <c r="CG34" s="3340"/>
      <c r="CH34" s="3674" t="str">
        <f>IF(TITLE_DATE_PR_CHANGE="",IF(TITLE_DATE_PR="","",TITLE_DATE_PR),TITLE_DATE_PR_CHANGE)</f>
        <v>45274.43614583334</v>
      </c>
      <c r="CI34" s="3674"/>
      <c r="CJ34" s="3674"/>
      <c r="CK34" s="3674"/>
      <c r="CL34" s="3674"/>
      <c r="CM34" s="3674"/>
      <c r="CN34" s="3674"/>
      <c r="CO34" s="3340"/>
      <c r="CP34" s="3674" t="str">
        <f>IF(TITLE_DATE_PR_CHANGE="",IF(TITLE_DATE_PR="","",TITLE_DATE_PR),TITLE_DATE_PR_CHANGE)</f>
        <v>45274.43614583334</v>
      </c>
      <c r="CQ34" s="3674"/>
      <c r="CR34" s="3674"/>
      <c r="CS34" s="3674"/>
      <c r="CT34" s="3674"/>
      <c r="CU34" s="3674"/>
      <c r="CV34" s="3674"/>
      <c r="CW34" s="3340"/>
      <c r="CX34" s="3674" t="str">
        <f>IF(TITLE_DATE_PR_CHANGE="",IF(TITLE_DATE_PR="","",TITLE_DATE_PR),TITLE_DATE_PR_CHANGE)</f>
        <v>45274.43614583334</v>
      </c>
      <c r="CY34" s="3674"/>
      <c r="CZ34" s="3674"/>
      <c r="DA34" s="3674"/>
      <c r="DB34" s="3674"/>
      <c r="DC34" s="3674"/>
      <c r="DD34" s="3674"/>
      <c r="DE34" s="3340"/>
      <c r="DF34" s="322"/>
      <c r="DG34" s="268"/>
      <c r="DH34" s="368"/>
      <c r="DI34" s="368"/>
      <c r="DJ34" s="368"/>
      <c r="DK34" s="368"/>
      <c r="DL34" s="368"/>
    </row>
    <row s="3663"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185,186,319</v>
      </c>
      <c r="W35" s="2100"/>
      <c r="X35" s="2100"/>
      <c r="Y35" s="2100"/>
      <c r="Z35" s="2100"/>
      <c r="AA35" s="2100"/>
      <c r="AB35" s="2100"/>
      <c r="AC35" s="322"/>
      <c r="AD35" s="2100" t="str">
        <f>IF(TITLE_NUMBER_PR_CHANGE="",IF(TITLE_NUMBER_PR="","",TITLE_NUMBER_PR),TITLE_NUMBER_PR_CHANGE)</f>
        <v>185,186,319</v>
      </c>
      <c r="AE35" s="2100"/>
      <c r="AF35" s="2100"/>
      <c r="AG35" s="2100"/>
      <c r="AH35" s="2100"/>
      <c r="AI35" s="2100"/>
      <c r="AJ35" s="2100"/>
      <c r="AK35" s="322"/>
      <c r="AL35" s="3670" t="str">
        <f>IF(TITLE_NUMBER_PR_CHANGE="",IF(TITLE_NUMBER_PR="","",TITLE_NUMBER_PR),TITLE_NUMBER_PR_CHANGE)</f>
        <v>185,186,319</v>
      </c>
      <c r="AM35" s="3670"/>
      <c r="AN35" s="3670"/>
      <c r="AO35" s="3670"/>
      <c r="AP35" s="3670"/>
      <c r="AQ35" s="3670"/>
      <c r="AR35" s="3670"/>
      <c r="AS35" s="3340"/>
      <c r="AT35" s="3670" t="str">
        <f>IF(TITLE_NUMBER_PR_CHANGE="",IF(TITLE_NUMBER_PR="","",TITLE_NUMBER_PR),TITLE_NUMBER_PR_CHANGE)</f>
        <v>185,186,319</v>
      </c>
      <c r="AU35" s="3670"/>
      <c r="AV35" s="3670"/>
      <c r="AW35" s="3670"/>
      <c r="AX35" s="3670"/>
      <c r="AY35" s="3670"/>
      <c r="AZ35" s="3670"/>
      <c r="BA35" s="3340"/>
      <c r="BB35" s="3670" t="str">
        <f>IF(TITLE_NUMBER_PR_CHANGE="",IF(TITLE_NUMBER_PR="","",TITLE_NUMBER_PR),TITLE_NUMBER_PR_CHANGE)</f>
        <v>185,186,319</v>
      </c>
      <c r="BC35" s="3670"/>
      <c r="BD35" s="3670"/>
      <c r="BE35" s="3670"/>
      <c r="BF35" s="3670"/>
      <c r="BG35" s="3670"/>
      <c r="BH35" s="3670"/>
      <c r="BI35" s="3340"/>
      <c r="BJ35" s="3670" t="str">
        <f>IF(TITLE_NUMBER_PR_CHANGE="",IF(TITLE_NUMBER_PR="","",TITLE_NUMBER_PR),TITLE_NUMBER_PR_CHANGE)</f>
        <v>185,186,319</v>
      </c>
      <c r="BK35" s="3670"/>
      <c r="BL35" s="3670"/>
      <c r="BM35" s="3670"/>
      <c r="BN35" s="3670"/>
      <c r="BO35" s="3670"/>
      <c r="BP35" s="3670"/>
      <c r="BQ35" s="3340"/>
      <c r="BR35" s="3670" t="str">
        <f>IF(TITLE_NUMBER_PR_CHANGE="",IF(TITLE_NUMBER_PR="","",TITLE_NUMBER_PR),TITLE_NUMBER_PR_CHANGE)</f>
        <v>185,186,319</v>
      </c>
      <c r="BS35" s="3670"/>
      <c r="BT35" s="3670"/>
      <c r="BU35" s="3670"/>
      <c r="BV35" s="3670"/>
      <c r="BW35" s="3670"/>
      <c r="BX35" s="3670"/>
      <c r="BY35" s="3340"/>
      <c r="BZ35" s="3670" t="str">
        <f>IF(TITLE_NUMBER_PR_CHANGE="",IF(TITLE_NUMBER_PR="","",TITLE_NUMBER_PR),TITLE_NUMBER_PR_CHANGE)</f>
        <v>185,186,319</v>
      </c>
      <c r="CA35" s="3670"/>
      <c r="CB35" s="3670"/>
      <c r="CC35" s="3670"/>
      <c r="CD35" s="3670"/>
      <c r="CE35" s="3670"/>
      <c r="CF35" s="3670"/>
      <c r="CG35" s="3340"/>
      <c r="CH35" s="3670" t="str">
        <f>IF(TITLE_NUMBER_PR_CHANGE="",IF(TITLE_NUMBER_PR="","",TITLE_NUMBER_PR),TITLE_NUMBER_PR_CHANGE)</f>
        <v>185,186,319</v>
      </c>
      <c r="CI35" s="3670"/>
      <c r="CJ35" s="3670"/>
      <c r="CK35" s="3670"/>
      <c r="CL35" s="3670"/>
      <c r="CM35" s="3670"/>
      <c r="CN35" s="3670"/>
      <c r="CO35" s="3340"/>
      <c r="CP35" s="3670" t="str">
        <f>IF(TITLE_NUMBER_PR_CHANGE="",IF(TITLE_NUMBER_PR="","",TITLE_NUMBER_PR),TITLE_NUMBER_PR_CHANGE)</f>
        <v>185,186,319</v>
      </c>
      <c r="CQ35" s="3670"/>
      <c r="CR35" s="3670"/>
      <c r="CS35" s="3670"/>
      <c r="CT35" s="3670"/>
      <c r="CU35" s="3670"/>
      <c r="CV35" s="3670"/>
      <c r="CW35" s="3340"/>
      <c r="CX35" s="3670" t="str">
        <f>IF(TITLE_NUMBER_PR_CHANGE="",IF(TITLE_NUMBER_PR="","",TITLE_NUMBER_PR),TITLE_NUMBER_PR_CHANGE)</f>
        <v>185,186,319</v>
      </c>
      <c r="CY35" s="3670"/>
      <c r="CZ35" s="3670"/>
      <c r="DA35" s="3670"/>
      <c r="DB35" s="3670"/>
      <c r="DC35" s="3670"/>
      <c r="DD35" s="3670"/>
      <c r="DE35" s="3340"/>
      <c r="DF35" s="322"/>
      <c r="DG35" s="268"/>
      <c r="DH35" s="368"/>
      <c r="DI35" s="368"/>
      <c r="DJ35" s="368"/>
      <c r="DK35" s="368"/>
      <c r="DL35" s="368"/>
    </row>
    <row s="366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L36" s="3340"/>
      <c r="AM36" s="3340"/>
      <c r="AN36" s="3340"/>
      <c r="AO36" s="3340"/>
      <c r="AP36" s="3340"/>
      <c r="AQ36" s="3340"/>
      <c r="AR36" s="3340"/>
      <c r="AS36" s="3678" t="s">
        <v>424</v>
      </c>
      <c r="AT36" s="3340"/>
      <c r="AU36" s="3340"/>
      <c r="AV36" s="3340"/>
      <c r="AW36" s="3340"/>
      <c r="AX36" s="3340"/>
      <c r="AY36" s="3340"/>
      <c r="AZ36" s="3340"/>
      <c r="BA36" s="3678" t="s">
        <v>424</v>
      </c>
      <c r="BB36" s="3340"/>
      <c r="BC36" s="3340"/>
      <c r="BD36" s="3340"/>
      <c r="BE36" s="3340"/>
      <c r="BF36" s="3340"/>
      <c r="BG36" s="3340"/>
      <c r="BH36" s="3340"/>
      <c r="BI36" s="3678" t="s">
        <v>424</v>
      </c>
      <c r="BJ36" s="3340"/>
      <c r="BK36" s="3340"/>
      <c r="BL36" s="3340"/>
      <c r="BM36" s="3340"/>
      <c r="BN36" s="3340"/>
      <c r="BO36" s="3340"/>
      <c r="BP36" s="3340"/>
      <c r="BQ36" s="3678" t="s">
        <v>424</v>
      </c>
      <c r="BR36" s="3340"/>
      <c r="BS36" s="3340"/>
      <c r="BT36" s="3340"/>
      <c r="BU36" s="3340"/>
      <c r="BV36" s="3340"/>
      <c r="BW36" s="3340"/>
      <c r="BX36" s="3340"/>
      <c r="BY36" s="3678" t="s">
        <v>424</v>
      </c>
      <c r="BZ36" s="3340"/>
      <c r="CA36" s="3340"/>
      <c r="CB36" s="3340"/>
      <c r="CC36" s="3340"/>
      <c r="CD36" s="3340"/>
      <c r="CE36" s="3340"/>
      <c r="CF36" s="3340"/>
      <c r="CG36" s="3678" t="s">
        <v>424</v>
      </c>
      <c r="CH36" s="3340"/>
      <c r="CI36" s="3340"/>
      <c r="CJ36" s="3340"/>
      <c r="CK36" s="3340"/>
      <c r="CL36" s="3340"/>
      <c r="CM36" s="3340"/>
      <c r="CN36" s="3340"/>
      <c r="CO36" s="3678" t="s">
        <v>424</v>
      </c>
      <c r="CP36" s="3340"/>
      <c r="CQ36" s="3340"/>
      <c r="CR36" s="3340"/>
      <c r="CS36" s="3340"/>
      <c r="CT36" s="3340"/>
      <c r="CU36" s="3340"/>
      <c r="CV36" s="3340"/>
      <c r="CW36" s="3678" t="s">
        <v>424</v>
      </c>
      <c r="CX36" s="3340"/>
      <c r="CY36" s="3340"/>
      <c r="CZ36" s="3340"/>
      <c r="DA36" s="3340"/>
      <c r="DB36" s="3340"/>
      <c r="DC36" s="3340"/>
      <c r="DD36" s="3340"/>
      <c r="DE36" s="3678" t="s">
        <v>424</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81" t="s">
        <v>425</v>
      </c>
      <c r="AM37" s="3681"/>
      <c r="AN37" s="3681"/>
      <c r="AO37" s="3681"/>
      <c r="AP37" s="3681"/>
      <c r="AQ37" s="3681"/>
      <c r="AR37" s="3681"/>
      <c r="AS37" s="3681"/>
      <c r="AT37" s="3681" t="s">
        <v>425</v>
      </c>
      <c r="AU37" s="3681"/>
      <c r="AV37" s="3681"/>
      <c r="AW37" s="3681"/>
      <c r="AX37" s="3681"/>
      <c r="AY37" s="3681"/>
      <c r="AZ37" s="3681"/>
      <c r="BA37" s="3681"/>
      <c r="BB37" s="3681" t="s">
        <v>425</v>
      </c>
      <c r="BC37" s="3681"/>
      <c r="BD37" s="3681"/>
      <c r="BE37" s="3681"/>
      <c r="BF37" s="3681"/>
      <c r="BG37" s="3681"/>
      <c r="BH37" s="3681"/>
      <c r="BI37" s="3681"/>
      <c r="BJ37" s="3681" t="s">
        <v>425</v>
      </c>
      <c r="BK37" s="3681"/>
      <c r="BL37" s="3681"/>
      <c r="BM37" s="3681"/>
      <c r="BN37" s="3681"/>
      <c r="BO37" s="3681"/>
      <c r="BP37" s="3681"/>
      <c r="BQ37" s="3681"/>
      <c r="BR37" s="3681" t="s">
        <v>425</v>
      </c>
      <c r="BS37" s="3681"/>
      <c r="BT37" s="3681"/>
      <c r="BU37" s="3681"/>
      <c r="BV37" s="3681"/>
      <c r="BW37" s="3681"/>
      <c r="BX37" s="3681"/>
      <c r="BY37" s="3681"/>
      <c r="BZ37" s="3681" t="s">
        <v>425</v>
      </c>
      <c r="CA37" s="3681"/>
      <c r="CB37" s="3681"/>
      <c r="CC37" s="3681"/>
      <c r="CD37" s="3681"/>
      <c r="CE37" s="3681"/>
      <c r="CF37" s="3681"/>
      <c r="CG37" s="3681"/>
      <c r="CH37" s="3681" t="s">
        <v>425</v>
      </c>
      <c r="CI37" s="3681"/>
      <c r="CJ37" s="3681"/>
      <c r="CK37" s="3681"/>
      <c r="CL37" s="3681"/>
      <c r="CM37" s="3681"/>
      <c r="CN37" s="3681"/>
      <c r="CO37" s="3681"/>
      <c r="CP37" s="3681" t="s">
        <v>425</v>
      </c>
      <c r="CQ37" s="3681"/>
      <c r="CR37" s="3681"/>
      <c r="CS37" s="3681"/>
      <c r="CT37" s="3681"/>
      <c r="CU37" s="3681"/>
      <c r="CV37" s="3681"/>
      <c r="CW37" s="3681"/>
      <c r="CX37" s="3681" t="s">
        <v>425</v>
      </c>
      <c r="CY37" s="3681"/>
      <c r="CZ37" s="3681"/>
      <c r="DA37" s="3681"/>
      <c r="DB37" s="3681"/>
      <c r="DC37" s="3681"/>
      <c r="DD37" s="3681"/>
      <c r="DE37" s="3681"/>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3682" t="s">
        <v>298</v>
      </c>
      <c r="AM38" s="3682"/>
      <c r="AN38" s="3682"/>
      <c r="AO38" s="3682"/>
      <c r="AP38" s="3682"/>
      <c r="AQ38" s="3682"/>
      <c r="AR38" s="3682"/>
      <c r="AS38" s="3682"/>
      <c r="AT38" s="3682" t="s">
        <v>298</v>
      </c>
      <c r="AU38" s="3682"/>
      <c r="AV38" s="3682"/>
      <c r="AW38" s="3682"/>
      <c r="AX38" s="3682"/>
      <c r="AY38" s="3682"/>
      <c r="AZ38" s="3682"/>
      <c r="BA38" s="3682"/>
      <c r="BB38" s="3682" t="s">
        <v>298</v>
      </c>
      <c r="BC38" s="3682"/>
      <c r="BD38" s="3682"/>
      <c r="BE38" s="3682"/>
      <c r="BF38" s="3682"/>
      <c r="BG38" s="3682"/>
      <c r="BH38" s="3682"/>
      <c r="BI38" s="3682"/>
      <c r="BJ38" s="3682" t="s">
        <v>298</v>
      </c>
      <c r="BK38" s="3682"/>
      <c r="BL38" s="3682"/>
      <c r="BM38" s="3682"/>
      <c r="BN38" s="3682"/>
      <c r="BO38" s="3682"/>
      <c r="BP38" s="3682"/>
      <c r="BQ38" s="3682"/>
      <c r="BR38" s="3682" t="s">
        <v>298</v>
      </c>
      <c r="BS38" s="3682"/>
      <c r="BT38" s="3682"/>
      <c r="BU38" s="3682"/>
      <c r="BV38" s="3682"/>
      <c r="BW38" s="3682"/>
      <c r="BX38" s="3682"/>
      <c r="BY38" s="3682"/>
      <c r="BZ38" s="3682" t="s">
        <v>298</v>
      </c>
      <c r="CA38" s="3682"/>
      <c r="CB38" s="3682"/>
      <c r="CC38" s="3682"/>
      <c r="CD38" s="3682"/>
      <c r="CE38" s="3682"/>
      <c r="CF38" s="3682"/>
      <c r="CG38" s="3682"/>
      <c r="CH38" s="3682" t="s">
        <v>298</v>
      </c>
      <c r="CI38" s="3682"/>
      <c r="CJ38" s="3682"/>
      <c r="CK38" s="3682"/>
      <c r="CL38" s="3682"/>
      <c r="CM38" s="3682"/>
      <c r="CN38" s="3682"/>
      <c r="CO38" s="3682"/>
      <c r="CP38" s="3682" t="s">
        <v>298</v>
      </c>
      <c r="CQ38" s="3682"/>
      <c r="CR38" s="3682"/>
      <c r="CS38" s="3682"/>
      <c r="CT38" s="3682"/>
      <c r="CU38" s="3682"/>
      <c r="CV38" s="3682"/>
      <c r="CW38" s="3682"/>
      <c r="CX38" s="3682" t="s">
        <v>298</v>
      </c>
      <c r="CY38" s="3682"/>
      <c r="CZ38" s="3682"/>
      <c r="DA38" s="3682"/>
      <c r="DB38" s="3682"/>
      <c r="DC38" s="3682"/>
      <c r="DD38" s="3682"/>
      <c r="DE38" s="3682"/>
      <c r="DF38" s="1971"/>
      <c r="DG38" s="1971"/>
    </row>
    <row customHeight="1" ht="14.25">
      <c r="Q39" s="377"/>
      <c r="R39" s="377"/>
      <c r="S39" s="2125" t="s">
        <v>87</v>
      </c>
      <c r="T39" s="2062" t="s">
        <v>426</v>
      </c>
      <c r="U39" s="289"/>
      <c r="V39" s="2126" t="s">
        <v>427</v>
      </c>
      <c r="W39" s="2127"/>
      <c r="X39" s="2127"/>
      <c r="Y39" s="2127"/>
      <c r="Z39" s="2127"/>
      <c r="AA39" s="2127"/>
      <c r="AB39" s="2128"/>
      <c r="AC39" s="2129" t="s">
        <v>428</v>
      </c>
      <c r="AD39" s="2126" t="s">
        <v>427</v>
      </c>
      <c r="AE39" s="2127"/>
      <c r="AF39" s="2127"/>
      <c r="AG39" s="2127"/>
      <c r="AH39" s="2127"/>
      <c r="AI39" s="2127"/>
      <c r="AJ39" s="2128"/>
      <c r="AK39" s="2129" t="s">
        <v>429</v>
      </c>
      <c r="AL39" s="3689" t="s">
        <v>427</v>
      </c>
      <c r="AM39" s="3690"/>
      <c r="AN39" s="3690"/>
      <c r="AO39" s="3690"/>
      <c r="AP39" s="3690"/>
      <c r="AQ39" s="3690"/>
      <c r="AR39" s="3691"/>
      <c r="AS39" s="3692" t="s">
        <v>428</v>
      </c>
      <c r="AT39" s="3689" t="s">
        <v>427</v>
      </c>
      <c r="AU39" s="3690"/>
      <c r="AV39" s="3690"/>
      <c r="AW39" s="3690"/>
      <c r="AX39" s="3690"/>
      <c r="AY39" s="3690"/>
      <c r="AZ39" s="3691"/>
      <c r="BA39" s="3692" t="s">
        <v>428</v>
      </c>
      <c r="BB39" s="3689" t="s">
        <v>427</v>
      </c>
      <c r="BC39" s="3690"/>
      <c r="BD39" s="3690"/>
      <c r="BE39" s="3690"/>
      <c r="BF39" s="3690"/>
      <c r="BG39" s="3690"/>
      <c r="BH39" s="3691"/>
      <c r="BI39" s="3692" t="s">
        <v>428</v>
      </c>
      <c r="BJ39" s="3689" t="s">
        <v>427</v>
      </c>
      <c r="BK39" s="3690"/>
      <c r="BL39" s="3690"/>
      <c r="BM39" s="3690"/>
      <c r="BN39" s="3690"/>
      <c r="BO39" s="3690"/>
      <c r="BP39" s="3691"/>
      <c r="BQ39" s="3692" t="s">
        <v>428</v>
      </c>
      <c r="BR39" s="3689" t="s">
        <v>427</v>
      </c>
      <c r="BS39" s="3690"/>
      <c r="BT39" s="3690"/>
      <c r="BU39" s="3690"/>
      <c r="BV39" s="3690"/>
      <c r="BW39" s="3690"/>
      <c r="BX39" s="3691"/>
      <c r="BY39" s="3692" t="s">
        <v>428</v>
      </c>
      <c r="BZ39" s="3689" t="s">
        <v>427</v>
      </c>
      <c r="CA39" s="3690"/>
      <c r="CB39" s="3690"/>
      <c r="CC39" s="3690"/>
      <c r="CD39" s="3690"/>
      <c r="CE39" s="3690"/>
      <c r="CF39" s="3691"/>
      <c r="CG39" s="3692" t="s">
        <v>428</v>
      </c>
      <c r="CH39" s="3689" t="s">
        <v>427</v>
      </c>
      <c r="CI39" s="3690"/>
      <c r="CJ39" s="3690"/>
      <c r="CK39" s="3690"/>
      <c r="CL39" s="3690"/>
      <c r="CM39" s="3690"/>
      <c r="CN39" s="3691"/>
      <c r="CO39" s="3692" t="s">
        <v>428</v>
      </c>
      <c r="CP39" s="3689" t="s">
        <v>427</v>
      </c>
      <c r="CQ39" s="3690"/>
      <c r="CR39" s="3690"/>
      <c r="CS39" s="3690"/>
      <c r="CT39" s="3690"/>
      <c r="CU39" s="3690"/>
      <c r="CV39" s="3691"/>
      <c r="CW39" s="3692" t="s">
        <v>428</v>
      </c>
      <c r="CX39" s="3689" t="s">
        <v>427</v>
      </c>
      <c r="CY39" s="3690"/>
      <c r="CZ39" s="3690"/>
      <c r="DA39" s="3690"/>
      <c r="DB39" s="3690"/>
      <c r="DC39" s="3690"/>
      <c r="DD39" s="3691"/>
      <c r="DE39" s="3692" t="s">
        <v>428</v>
      </c>
      <c r="DF39" s="2132" t="s">
        <v>430</v>
      </c>
      <c r="DG39" s="1971"/>
    </row>
    <row customHeight="1" ht="33.75">
      <c r="Q40" s="377"/>
      <c r="R40" s="377"/>
      <c r="S40" s="2125"/>
      <c r="T40" s="2062"/>
      <c r="U40" s="1038"/>
      <c r="V40" s="2135" t="s">
        <v>453</v>
      </c>
      <c r="W40" s="2116"/>
      <c r="X40" s="2118" t="s">
        <v>433</v>
      </c>
      <c r="Y40" s="2120"/>
      <c r="Z40" s="2118" t="s">
        <v>434</v>
      </c>
      <c r="AA40" s="2119"/>
      <c r="AB40" s="2120"/>
      <c r="AC40" s="2130"/>
      <c r="AD40" s="2135" t="s">
        <v>453</v>
      </c>
      <c r="AE40" s="2116"/>
      <c r="AF40" s="2118" t="s">
        <v>433</v>
      </c>
      <c r="AG40" s="2120"/>
      <c r="AH40" s="2118" t="s">
        <v>434</v>
      </c>
      <c r="AI40" s="2119"/>
      <c r="AJ40" s="2120"/>
      <c r="AK40" s="2130"/>
      <c r="AL40" s="3701" t="s">
        <v>453</v>
      </c>
      <c r="AM40" s="3702"/>
      <c r="AN40" s="3703" t="s">
        <v>433</v>
      </c>
      <c r="AO40" s="3704"/>
      <c r="AP40" s="3703" t="s">
        <v>434</v>
      </c>
      <c r="AQ40" s="3705"/>
      <c r="AR40" s="3704"/>
      <c r="AS40" s="3706"/>
      <c r="AT40" s="3701" t="s">
        <v>453</v>
      </c>
      <c r="AU40" s="3702"/>
      <c r="AV40" s="3703" t="s">
        <v>433</v>
      </c>
      <c r="AW40" s="3704"/>
      <c r="AX40" s="3703" t="s">
        <v>434</v>
      </c>
      <c r="AY40" s="3705"/>
      <c r="AZ40" s="3704"/>
      <c r="BA40" s="3706"/>
      <c r="BB40" s="3701" t="s">
        <v>453</v>
      </c>
      <c r="BC40" s="3702"/>
      <c r="BD40" s="3703" t="s">
        <v>433</v>
      </c>
      <c r="BE40" s="3704"/>
      <c r="BF40" s="3703" t="s">
        <v>434</v>
      </c>
      <c r="BG40" s="3705"/>
      <c r="BH40" s="3704"/>
      <c r="BI40" s="3706"/>
      <c r="BJ40" s="3701" t="s">
        <v>453</v>
      </c>
      <c r="BK40" s="3702"/>
      <c r="BL40" s="3703" t="s">
        <v>433</v>
      </c>
      <c r="BM40" s="3704"/>
      <c r="BN40" s="3703" t="s">
        <v>434</v>
      </c>
      <c r="BO40" s="3705"/>
      <c r="BP40" s="3704"/>
      <c r="BQ40" s="3706"/>
      <c r="BR40" s="3701" t="s">
        <v>453</v>
      </c>
      <c r="BS40" s="3702"/>
      <c r="BT40" s="3703" t="s">
        <v>433</v>
      </c>
      <c r="BU40" s="3704"/>
      <c r="BV40" s="3703" t="s">
        <v>434</v>
      </c>
      <c r="BW40" s="3705"/>
      <c r="BX40" s="3704"/>
      <c r="BY40" s="3706"/>
      <c r="BZ40" s="3701" t="s">
        <v>453</v>
      </c>
      <c r="CA40" s="3702"/>
      <c r="CB40" s="3703" t="s">
        <v>433</v>
      </c>
      <c r="CC40" s="3704"/>
      <c r="CD40" s="3703" t="s">
        <v>434</v>
      </c>
      <c r="CE40" s="3705"/>
      <c r="CF40" s="3704"/>
      <c r="CG40" s="3706"/>
      <c r="CH40" s="3701" t="s">
        <v>453</v>
      </c>
      <c r="CI40" s="3702"/>
      <c r="CJ40" s="3703" t="s">
        <v>433</v>
      </c>
      <c r="CK40" s="3704"/>
      <c r="CL40" s="3703" t="s">
        <v>434</v>
      </c>
      <c r="CM40" s="3705"/>
      <c r="CN40" s="3704"/>
      <c r="CO40" s="3706"/>
      <c r="CP40" s="3701" t="s">
        <v>453</v>
      </c>
      <c r="CQ40" s="3702"/>
      <c r="CR40" s="3703" t="s">
        <v>433</v>
      </c>
      <c r="CS40" s="3704"/>
      <c r="CT40" s="3703" t="s">
        <v>434</v>
      </c>
      <c r="CU40" s="3705"/>
      <c r="CV40" s="3704"/>
      <c r="CW40" s="3706"/>
      <c r="CX40" s="3701" t="s">
        <v>453</v>
      </c>
      <c r="CY40" s="3702"/>
      <c r="CZ40" s="3703" t="s">
        <v>433</v>
      </c>
      <c r="DA40" s="3704"/>
      <c r="DB40" s="3703" t="s">
        <v>434</v>
      </c>
      <c r="DC40" s="3705"/>
      <c r="DD40" s="3704"/>
      <c r="DE40" s="3706"/>
      <c r="DF40" s="2133"/>
      <c r="DG40" s="1971"/>
    </row>
    <row customHeight="1" ht="33.75">
      <c r="A41" s="1400"/>
      <c r="B41" s="1400" t="s">
        <v>135</v>
      </c>
      <c r="C41" s="1400" t="s">
        <v>136</v>
      </c>
      <c r="D41" s="1400" t="s">
        <v>137</v>
      </c>
      <c r="E41" s="1394" t="s">
        <v>435</v>
      </c>
      <c r="F41" s="1394" t="s">
        <v>436</v>
      </c>
      <c r="G41" s="1394" t="s">
        <v>437</v>
      </c>
      <c r="H41" s="1394" t="s">
        <v>438</v>
      </c>
      <c r="I41" s="1394" t="s">
        <v>439</v>
      </c>
      <c r="J41" s="1394" t="s">
        <v>440</v>
      </c>
      <c r="K41" s="1394" t="s">
        <v>441</v>
      </c>
      <c r="L41" s="1394" t="s">
        <v>415</v>
      </c>
      <c r="Q41" s="377"/>
      <c r="R41" s="377"/>
      <c r="S41" s="2125"/>
      <c r="T41" s="2062"/>
      <c r="U41" s="290"/>
      <c r="V41" s="2136"/>
      <c r="W41" s="2117"/>
      <c r="X41" s="1237" t="s">
        <v>442</v>
      </c>
      <c r="Y41" s="1237" t="s">
        <v>443</v>
      </c>
      <c r="Z41" s="1368" t="s">
        <v>444</v>
      </c>
      <c r="AA41" s="2121" t="s">
        <v>445</v>
      </c>
      <c r="AB41" s="2122"/>
      <c r="AC41" s="2131"/>
      <c r="AD41" s="2136"/>
      <c r="AE41" s="2117"/>
      <c r="AF41" s="1237" t="s">
        <v>442</v>
      </c>
      <c r="AG41" s="1237" t="s">
        <v>443</v>
      </c>
      <c r="AH41" s="1368" t="s">
        <v>444</v>
      </c>
      <c r="AI41" s="2121" t="s">
        <v>445</v>
      </c>
      <c r="AJ41" s="2122"/>
      <c r="AK41" s="2131"/>
      <c r="AL41" s="3718"/>
      <c r="AM41" s="3719"/>
      <c r="AN41" s="3720" t="s">
        <v>442</v>
      </c>
      <c r="AO41" s="3720" t="s">
        <v>443</v>
      </c>
      <c r="AP41" s="3720" t="s">
        <v>444</v>
      </c>
      <c r="AQ41" s="3721" t="s">
        <v>445</v>
      </c>
      <c r="AR41" s="3722"/>
      <c r="AS41" s="3723"/>
      <c r="AT41" s="3718"/>
      <c r="AU41" s="3719"/>
      <c r="AV41" s="3720" t="s">
        <v>442</v>
      </c>
      <c r="AW41" s="3720" t="s">
        <v>443</v>
      </c>
      <c r="AX41" s="3720" t="s">
        <v>444</v>
      </c>
      <c r="AY41" s="3721" t="s">
        <v>445</v>
      </c>
      <c r="AZ41" s="3722"/>
      <c r="BA41" s="3723"/>
      <c r="BB41" s="3718"/>
      <c r="BC41" s="3719"/>
      <c r="BD41" s="3720" t="s">
        <v>442</v>
      </c>
      <c r="BE41" s="3720" t="s">
        <v>443</v>
      </c>
      <c r="BF41" s="3720" t="s">
        <v>444</v>
      </c>
      <c r="BG41" s="3721" t="s">
        <v>445</v>
      </c>
      <c r="BH41" s="3722"/>
      <c r="BI41" s="3723"/>
      <c r="BJ41" s="3718"/>
      <c r="BK41" s="3719"/>
      <c r="BL41" s="3720" t="s">
        <v>442</v>
      </c>
      <c r="BM41" s="3720" t="s">
        <v>443</v>
      </c>
      <c r="BN41" s="3720" t="s">
        <v>444</v>
      </c>
      <c r="BO41" s="3721" t="s">
        <v>445</v>
      </c>
      <c r="BP41" s="3722"/>
      <c r="BQ41" s="3723"/>
      <c r="BR41" s="3718"/>
      <c r="BS41" s="3719"/>
      <c r="BT41" s="3720" t="s">
        <v>442</v>
      </c>
      <c r="BU41" s="3720" t="s">
        <v>443</v>
      </c>
      <c r="BV41" s="3720" t="s">
        <v>444</v>
      </c>
      <c r="BW41" s="3721" t="s">
        <v>445</v>
      </c>
      <c r="BX41" s="3722"/>
      <c r="BY41" s="3723"/>
      <c r="BZ41" s="3718"/>
      <c r="CA41" s="3719"/>
      <c r="CB41" s="3720" t="s">
        <v>442</v>
      </c>
      <c r="CC41" s="3720" t="s">
        <v>443</v>
      </c>
      <c r="CD41" s="3720" t="s">
        <v>444</v>
      </c>
      <c r="CE41" s="3721" t="s">
        <v>445</v>
      </c>
      <c r="CF41" s="3722"/>
      <c r="CG41" s="3723"/>
      <c r="CH41" s="3718"/>
      <c r="CI41" s="3719"/>
      <c r="CJ41" s="3720" t="s">
        <v>442</v>
      </c>
      <c r="CK41" s="3720" t="s">
        <v>443</v>
      </c>
      <c r="CL41" s="3720" t="s">
        <v>444</v>
      </c>
      <c r="CM41" s="3721" t="s">
        <v>445</v>
      </c>
      <c r="CN41" s="3722"/>
      <c r="CO41" s="3723"/>
      <c r="CP41" s="3718"/>
      <c r="CQ41" s="3719"/>
      <c r="CR41" s="3720" t="s">
        <v>442</v>
      </c>
      <c r="CS41" s="3720" t="s">
        <v>443</v>
      </c>
      <c r="CT41" s="3720" t="s">
        <v>444</v>
      </c>
      <c r="CU41" s="3721" t="s">
        <v>445</v>
      </c>
      <c r="CV41" s="3722"/>
      <c r="CW41" s="3723"/>
      <c r="CX41" s="3718"/>
      <c r="CY41" s="3719"/>
      <c r="CZ41" s="3720" t="s">
        <v>442</v>
      </c>
      <c r="DA41" s="3720" t="s">
        <v>443</v>
      </c>
      <c r="DB41" s="3720" t="s">
        <v>444</v>
      </c>
      <c r="DC41" s="3721" t="s">
        <v>445</v>
      </c>
      <c r="DD41" s="3722"/>
      <c r="DE41" s="3723"/>
      <c r="DF41" s="2134"/>
      <c r="DG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734">
        <f>OFFSET(AL42,0,-1)+1</f>
        <v>3</v>
      </c>
      <c r="AM42" s="3734"/>
      <c r="AN42" s="3734">
        <f>OFFSET(AN42,0,-1)+1</f>
        <v>1</v>
      </c>
      <c r="AO42" s="3734">
        <f>OFFSET(AO42,0,-1)+1</f>
        <v>2</v>
      </c>
      <c r="AP42" s="3734">
        <f>OFFSET(AP42,0,-1)+1</f>
        <v>3</v>
      </c>
      <c r="AQ42" s="3734">
        <f>OFFSET(AQ42,0,-1)+1</f>
        <v>4</v>
      </c>
      <c r="AR42" s="3734"/>
      <c r="AS42" s="3734">
        <f>OFFSET(AS42,0,-2)+1</f>
        <v>5</v>
      </c>
      <c r="AT42" s="3734">
        <f>OFFSET(AT42,0,-1)+1</f>
        <v>3</v>
      </c>
      <c r="AU42" s="3734"/>
      <c r="AV42" s="3734">
        <f>OFFSET(AV42,0,-1)+1</f>
        <v>1</v>
      </c>
      <c r="AW42" s="3734">
        <f>OFFSET(AW42,0,-1)+1</f>
        <v>2</v>
      </c>
      <c r="AX42" s="3734">
        <f>OFFSET(AX42,0,-1)+1</f>
        <v>3</v>
      </c>
      <c r="AY42" s="3734">
        <f>OFFSET(AY42,0,-1)+1</f>
        <v>4</v>
      </c>
      <c r="AZ42" s="3734"/>
      <c r="BA42" s="3734">
        <f>OFFSET(BA42,0,-2)+1</f>
        <v>5</v>
      </c>
      <c r="BB42" s="3734">
        <f>OFFSET(BB42,0,-1)+1</f>
        <v>3</v>
      </c>
      <c r="BC42" s="3734"/>
      <c r="BD42" s="3734">
        <f>OFFSET(BD42,0,-1)+1</f>
        <v>1</v>
      </c>
      <c r="BE42" s="3734">
        <f>OFFSET(BE42,0,-1)+1</f>
        <v>2</v>
      </c>
      <c r="BF42" s="3734">
        <f>OFFSET(BF42,0,-1)+1</f>
        <v>3</v>
      </c>
      <c r="BG42" s="3734">
        <f>OFFSET(BG42,0,-1)+1</f>
        <v>4</v>
      </c>
      <c r="BH42" s="3734"/>
      <c r="BI42" s="3734">
        <f>OFFSET(BI42,0,-2)+1</f>
        <v>5</v>
      </c>
      <c r="BJ42" s="3734">
        <f>OFFSET(BJ42,0,-1)+1</f>
        <v>3</v>
      </c>
      <c r="BK42" s="3734"/>
      <c r="BL42" s="3734">
        <f>OFFSET(BL42,0,-1)+1</f>
        <v>1</v>
      </c>
      <c r="BM42" s="3734">
        <f>OFFSET(BM42,0,-1)+1</f>
        <v>2</v>
      </c>
      <c r="BN42" s="3734">
        <f>OFFSET(BN42,0,-1)+1</f>
        <v>3</v>
      </c>
      <c r="BO42" s="3734">
        <f>OFFSET(BO42,0,-1)+1</f>
        <v>4</v>
      </c>
      <c r="BP42" s="3734"/>
      <c r="BQ42" s="3734">
        <f>OFFSET(BQ42,0,-2)+1</f>
        <v>5</v>
      </c>
      <c r="BR42" s="3734">
        <f>OFFSET(BR42,0,-1)+1</f>
        <v>3</v>
      </c>
      <c r="BS42" s="3734"/>
      <c r="BT42" s="3734">
        <f>OFFSET(BT42,0,-1)+1</f>
        <v>1</v>
      </c>
      <c r="BU42" s="3734">
        <f>OFFSET(BU42,0,-1)+1</f>
        <v>2</v>
      </c>
      <c r="BV42" s="3734">
        <f>OFFSET(BV42,0,-1)+1</f>
        <v>3</v>
      </c>
      <c r="BW42" s="3734">
        <f>OFFSET(BW42,0,-1)+1</f>
        <v>4</v>
      </c>
      <c r="BX42" s="3734"/>
      <c r="BY42" s="3734">
        <f>OFFSET(BY42,0,-2)+1</f>
        <v>5</v>
      </c>
      <c r="BZ42" s="3734">
        <f>OFFSET(BZ42,0,-1)+1</f>
        <v>3</v>
      </c>
      <c r="CA42" s="3734"/>
      <c r="CB42" s="3734">
        <f>OFFSET(CB42,0,-1)+1</f>
        <v>1</v>
      </c>
      <c r="CC42" s="3734">
        <f>OFFSET(CC42,0,-1)+1</f>
        <v>2</v>
      </c>
      <c r="CD42" s="3734">
        <f>OFFSET(CD42,0,-1)+1</f>
        <v>3</v>
      </c>
      <c r="CE42" s="3734">
        <f>OFFSET(CE42,0,-1)+1</f>
        <v>4</v>
      </c>
      <c r="CF42" s="3734"/>
      <c r="CG42" s="3734">
        <f>OFFSET(CG42,0,-2)+1</f>
        <v>5</v>
      </c>
      <c r="CH42" s="3734">
        <f>OFFSET(CH42,0,-1)+1</f>
        <v>3</v>
      </c>
      <c r="CI42" s="3734"/>
      <c r="CJ42" s="3734">
        <f>OFFSET(CJ42,0,-1)+1</f>
        <v>1</v>
      </c>
      <c r="CK42" s="3734">
        <f>OFFSET(CK42,0,-1)+1</f>
        <v>2</v>
      </c>
      <c r="CL42" s="3734">
        <f>OFFSET(CL42,0,-1)+1</f>
        <v>3</v>
      </c>
      <c r="CM42" s="3734">
        <f>OFFSET(CM42,0,-1)+1</f>
        <v>4</v>
      </c>
      <c r="CN42" s="3734"/>
      <c r="CO42" s="3734">
        <f>OFFSET(CO42,0,-2)+1</f>
        <v>5</v>
      </c>
      <c r="CP42" s="3734">
        <f>OFFSET(CP42,0,-1)+1</f>
        <v>3</v>
      </c>
      <c r="CQ42" s="3734"/>
      <c r="CR42" s="3734">
        <f>OFFSET(CR42,0,-1)+1</f>
        <v>1</v>
      </c>
      <c r="CS42" s="3734">
        <f>OFFSET(CS42,0,-1)+1</f>
        <v>2</v>
      </c>
      <c r="CT42" s="3734">
        <f>OFFSET(CT42,0,-1)+1</f>
        <v>3</v>
      </c>
      <c r="CU42" s="3734">
        <f>OFFSET(CU42,0,-1)+1</f>
        <v>4</v>
      </c>
      <c r="CV42" s="3734"/>
      <c r="CW42" s="3734">
        <f>OFFSET(CW42,0,-2)+1</f>
        <v>5</v>
      </c>
      <c r="CX42" s="3734">
        <f>OFFSET(CX42,0,-1)+1</f>
        <v>3</v>
      </c>
      <c r="CY42" s="3734"/>
      <c r="CZ42" s="3734">
        <f>OFFSET(CZ42,0,-1)+1</f>
        <v>1</v>
      </c>
      <c r="DA42" s="3734">
        <f>OFFSET(DA42,0,-1)+1</f>
        <v>2</v>
      </c>
      <c r="DB42" s="3734">
        <f>OFFSET(DB42,0,-1)+1</f>
        <v>3</v>
      </c>
      <c r="DC42" s="3734">
        <f>OFFSET(DC42,0,-1)+1</f>
        <v>4</v>
      </c>
      <c r="DD42" s="3734"/>
      <c r="DE42" s="3734">
        <f>OFFSET(DE42,0,-2)+1</f>
        <v>5</v>
      </c>
      <c r="DF42" s="1263">
        <f>OFFSET(DF42,0,-1)</f>
        <v>5</v>
      </c>
      <c r="DG42" s="1365">
        <f>OFFSET(DG42,0,-1)+1</f>
        <v>6</v>
      </c>
      <c r="DH42" s="517"/>
      <c r="DI42" s="517"/>
      <c r="DJ42" s="517"/>
      <c r="DK42" s="517"/>
      <c r="DL42" s="517"/>
    </row>
    <row customHeight="1" ht="21">
      <c r="A43" s="1393" t="s">
        <v>178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123</v>
      </c>
      <c r="U43" s="288"/>
      <c r="V43" s="2101"/>
      <c r="W43" s="2102"/>
      <c r="X43" s="2102"/>
      <c r="Y43" s="2102"/>
      <c r="Z43" s="2102"/>
      <c r="AA43" s="2102"/>
      <c r="AB43" s="2102"/>
      <c r="AC43" s="2103"/>
      <c r="AD43" s="2101" t="str">
        <f>INDEX(PT_DIFFERENTIATION_NTAR,MATCH(A43,PT_DIFFERENTIATION_NTAR_ID,0))</f>
        <v>Тарифы на теплоноситель, поставляемый потребителям
</v>
      </c>
      <c r="AE43" s="2102"/>
      <c r="AF43" s="2102"/>
      <c r="AG43" s="2102"/>
      <c r="AH43" s="2102"/>
      <c r="AI43" s="2102"/>
      <c r="AJ43" s="2102"/>
      <c r="AK43" s="2102"/>
      <c r="AL43" s="3354"/>
      <c r="AM43" s="3355"/>
      <c r="AN43" s="3355"/>
      <c r="AO43" s="3355"/>
      <c r="AP43" s="3355"/>
      <c r="AQ43" s="3355"/>
      <c r="AR43" s="3355"/>
      <c r="AS43" s="3356"/>
      <c r="AT43" s="3354"/>
      <c r="AU43" s="3355"/>
      <c r="AV43" s="3355"/>
      <c r="AW43" s="3355"/>
      <c r="AX43" s="3355"/>
      <c r="AY43" s="3355"/>
      <c r="AZ43" s="3355"/>
      <c r="BA43" s="3356"/>
      <c r="BB43" s="3354"/>
      <c r="BC43" s="3355"/>
      <c r="BD43" s="3355"/>
      <c r="BE43" s="3355"/>
      <c r="BF43" s="3355"/>
      <c r="BG43" s="3355"/>
      <c r="BH43" s="3355"/>
      <c r="BI43" s="3356"/>
      <c r="BJ43" s="3354"/>
      <c r="BK43" s="3355"/>
      <c r="BL43" s="3355"/>
      <c r="BM43" s="3355"/>
      <c r="BN43" s="3355"/>
      <c r="BO43" s="3355"/>
      <c r="BP43" s="3355"/>
      <c r="BQ43" s="3356"/>
      <c r="BR43" s="3354"/>
      <c r="BS43" s="3355"/>
      <c r="BT43" s="3355"/>
      <c r="BU43" s="3355"/>
      <c r="BV43" s="3355"/>
      <c r="BW43" s="3355"/>
      <c r="BX43" s="3355"/>
      <c r="BY43" s="3356"/>
      <c r="BZ43" s="3354"/>
      <c r="CA43" s="3355"/>
      <c r="CB43" s="3355"/>
      <c r="CC43" s="3355"/>
      <c r="CD43" s="3355"/>
      <c r="CE43" s="3355"/>
      <c r="CF43" s="3355"/>
      <c r="CG43" s="3356"/>
      <c r="CH43" s="3354"/>
      <c r="CI43" s="3355"/>
      <c r="CJ43" s="3355"/>
      <c r="CK43" s="3355"/>
      <c r="CL43" s="3355"/>
      <c r="CM43" s="3355"/>
      <c r="CN43" s="3355"/>
      <c r="CO43" s="3356"/>
      <c r="CP43" s="3354"/>
      <c r="CQ43" s="3355"/>
      <c r="CR43" s="3355"/>
      <c r="CS43" s="3355"/>
      <c r="CT43" s="3355"/>
      <c r="CU43" s="3355"/>
      <c r="CV43" s="3355"/>
      <c r="CW43" s="3356"/>
      <c r="CX43" s="3354"/>
      <c r="CY43" s="3355"/>
      <c r="CZ43" s="3355"/>
      <c r="DA43" s="3355"/>
      <c r="DB43" s="3355"/>
      <c r="DC43" s="3355"/>
      <c r="DD43" s="3355"/>
      <c r="DE43" s="3356"/>
      <c r="DF43" s="2103"/>
      <c r="DG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178</v>
      </c>
      <c r="B44" s="1393" t="s">
        <v>179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397</v>
      </c>
      <c r="U44" s="288"/>
      <c r="V44" s="2101"/>
      <c r="W44" s="2102"/>
      <c r="X44" s="2102"/>
      <c r="Y44" s="2102"/>
      <c r="Z44" s="2102"/>
      <c r="AA44" s="2102"/>
      <c r="AB44" s="2102"/>
      <c r="AC44" s="2103"/>
      <c r="AD44" s="2101" t="str">
        <f>INDEX(PT_DIFFERENTIATION_TER,MATCH(B44,PT_DIFFERENTIATION_TER_ID,0))</f>
        <v>Территория 1</v>
      </c>
      <c r="AE44" s="2102"/>
      <c r="AF44" s="2102"/>
      <c r="AG44" s="2102"/>
      <c r="AH44" s="2102"/>
      <c r="AI44" s="2102"/>
      <c r="AJ44" s="2102"/>
      <c r="AK44" s="2102"/>
      <c r="AL44" s="3354"/>
      <c r="AM44" s="3355"/>
      <c r="AN44" s="3355"/>
      <c r="AO44" s="3355"/>
      <c r="AP44" s="3355"/>
      <c r="AQ44" s="3355"/>
      <c r="AR44" s="3355"/>
      <c r="AS44" s="3356"/>
      <c r="AT44" s="3354"/>
      <c r="AU44" s="3355"/>
      <c r="AV44" s="3355"/>
      <c r="AW44" s="3355"/>
      <c r="AX44" s="3355"/>
      <c r="AY44" s="3355"/>
      <c r="AZ44" s="3355"/>
      <c r="BA44" s="3356"/>
      <c r="BB44" s="3354"/>
      <c r="BC44" s="3355"/>
      <c r="BD44" s="3355"/>
      <c r="BE44" s="3355"/>
      <c r="BF44" s="3355"/>
      <c r="BG44" s="3355"/>
      <c r="BH44" s="3355"/>
      <c r="BI44" s="3356"/>
      <c r="BJ44" s="3354"/>
      <c r="BK44" s="3355"/>
      <c r="BL44" s="3355"/>
      <c r="BM44" s="3355"/>
      <c r="BN44" s="3355"/>
      <c r="BO44" s="3355"/>
      <c r="BP44" s="3355"/>
      <c r="BQ44" s="3356"/>
      <c r="BR44" s="3354"/>
      <c r="BS44" s="3355"/>
      <c r="BT44" s="3355"/>
      <c r="BU44" s="3355"/>
      <c r="BV44" s="3355"/>
      <c r="BW44" s="3355"/>
      <c r="BX44" s="3355"/>
      <c r="BY44" s="3356"/>
      <c r="BZ44" s="3354"/>
      <c r="CA44" s="3355"/>
      <c r="CB44" s="3355"/>
      <c r="CC44" s="3355"/>
      <c r="CD44" s="3355"/>
      <c r="CE44" s="3355"/>
      <c r="CF44" s="3355"/>
      <c r="CG44" s="3356"/>
      <c r="CH44" s="3354"/>
      <c r="CI44" s="3355"/>
      <c r="CJ44" s="3355"/>
      <c r="CK44" s="3355"/>
      <c r="CL44" s="3355"/>
      <c r="CM44" s="3355"/>
      <c r="CN44" s="3355"/>
      <c r="CO44" s="3356"/>
      <c r="CP44" s="3354"/>
      <c r="CQ44" s="3355"/>
      <c r="CR44" s="3355"/>
      <c r="CS44" s="3355"/>
      <c r="CT44" s="3355"/>
      <c r="CU44" s="3355"/>
      <c r="CV44" s="3355"/>
      <c r="CW44" s="3356"/>
      <c r="CX44" s="3354"/>
      <c r="CY44" s="3355"/>
      <c r="CZ44" s="3355"/>
      <c r="DA44" s="3355"/>
      <c r="DB44" s="3355"/>
      <c r="DC44" s="3355"/>
      <c r="DD44" s="3355"/>
      <c r="DE44" s="3356"/>
      <c r="DF44" s="2103"/>
      <c r="DG44" s="1286" t="s">
        <v>398</v>
      </c>
      <c r="DI44" s="506"/>
      <c r="DJ44" s="506" t="str">
        <f>IF(T44="","",T44)</f>
        <v>Территория действия тарифа</v>
      </c>
      <c r="DK44" s="506"/>
      <c r="DL44" s="506"/>
    </row>
    <row customHeight="1" ht="23.25">
      <c r="A45" s="1393" t="s">
        <v>178</v>
      </c>
      <c r="B45" s="1393" t="s">
        <v>179</v>
      </c>
      <c r="C45" s="1393" t="s">
        <v>180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399</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54"/>
      <c r="AM45" s="3355"/>
      <c r="AN45" s="3355"/>
      <c r="AO45" s="3355"/>
      <c r="AP45" s="3355"/>
      <c r="AQ45" s="3355"/>
      <c r="AR45" s="3355"/>
      <c r="AS45" s="3356"/>
      <c r="AT45" s="3354"/>
      <c r="AU45" s="3355"/>
      <c r="AV45" s="3355"/>
      <c r="AW45" s="3355"/>
      <c r="AX45" s="3355"/>
      <c r="AY45" s="3355"/>
      <c r="AZ45" s="3355"/>
      <c r="BA45" s="3356"/>
      <c r="BB45" s="3354"/>
      <c r="BC45" s="3355"/>
      <c r="BD45" s="3355"/>
      <c r="BE45" s="3355"/>
      <c r="BF45" s="3355"/>
      <c r="BG45" s="3355"/>
      <c r="BH45" s="3355"/>
      <c r="BI45" s="3356"/>
      <c r="BJ45" s="3354"/>
      <c r="BK45" s="3355"/>
      <c r="BL45" s="3355"/>
      <c r="BM45" s="3355"/>
      <c r="BN45" s="3355"/>
      <c r="BO45" s="3355"/>
      <c r="BP45" s="3355"/>
      <c r="BQ45" s="3356"/>
      <c r="BR45" s="3354"/>
      <c r="BS45" s="3355"/>
      <c r="BT45" s="3355"/>
      <c r="BU45" s="3355"/>
      <c r="BV45" s="3355"/>
      <c r="BW45" s="3355"/>
      <c r="BX45" s="3355"/>
      <c r="BY45" s="3356"/>
      <c r="BZ45" s="3354"/>
      <c r="CA45" s="3355"/>
      <c r="CB45" s="3355"/>
      <c r="CC45" s="3355"/>
      <c r="CD45" s="3355"/>
      <c r="CE45" s="3355"/>
      <c r="CF45" s="3355"/>
      <c r="CG45" s="3356"/>
      <c r="CH45" s="3354"/>
      <c r="CI45" s="3355"/>
      <c r="CJ45" s="3355"/>
      <c r="CK45" s="3355"/>
      <c r="CL45" s="3355"/>
      <c r="CM45" s="3355"/>
      <c r="CN45" s="3355"/>
      <c r="CO45" s="3356"/>
      <c r="CP45" s="3354"/>
      <c r="CQ45" s="3355"/>
      <c r="CR45" s="3355"/>
      <c r="CS45" s="3355"/>
      <c r="CT45" s="3355"/>
      <c r="CU45" s="3355"/>
      <c r="CV45" s="3355"/>
      <c r="CW45" s="3356"/>
      <c r="CX45" s="3354"/>
      <c r="CY45" s="3355"/>
      <c r="CZ45" s="3355"/>
      <c r="DA45" s="3355"/>
      <c r="DB45" s="3355"/>
      <c r="DC45" s="3355"/>
      <c r="DD45" s="3355"/>
      <c r="DE45" s="3356"/>
      <c r="DF45" s="2103"/>
      <c r="DG45" s="1286" t="s">
        <v>400</v>
      </c>
      <c r="DI45" s="506"/>
      <c r="DJ45" s="506" t="str">
        <f>IF(T45="","",T45)</f>
        <v>Наименование системы теплоснабжения </v>
      </c>
      <c r="DK45" s="506"/>
      <c r="DL45" s="506"/>
    </row>
    <row customHeight="1" ht="21">
      <c r="A46" s="1393" t="s">
        <v>178</v>
      </c>
      <c r="B46" s="1393" t="s">
        <v>179</v>
      </c>
      <c r="C46" s="1393" t="s">
        <v>180</v>
      </c>
      <c r="D46" s="1393" t="s">
        <v>181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401</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54"/>
      <c r="AM46" s="3355"/>
      <c r="AN46" s="3355"/>
      <c r="AO46" s="3355"/>
      <c r="AP46" s="3355"/>
      <c r="AQ46" s="3355"/>
      <c r="AR46" s="3355"/>
      <c r="AS46" s="3356"/>
      <c r="AT46" s="3354"/>
      <c r="AU46" s="3355"/>
      <c r="AV46" s="3355"/>
      <c r="AW46" s="3355"/>
      <c r="AX46" s="3355"/>
      <c r="AY46" s="3355"/>
      <c r="AZ46" s="3355"/>
      <c r="BA46" s="3356"/>
      <c r="BB46" s="3354"/>
      <c r="BC46" s="3355"/>
      <c r="BD46" s="3355"/>
      <c r="BE46" s="3355"/>
      <c r="BF46" s="3355"/>
      <c r="BG46" s="3355"/>
      <c r="BH46" s="3355"/>
      <c r="BI46" s="3356"/>
      <c r="BJ46" s="3354"/>
      <c r="BK46" s="3355"/>
      <c r="BL46" s="3355"/>
      <c r="BM46" s="3355"/>
      <c r="BN46" s="3355"/>
      <c r="BO46" s="3355"/>
      <c r="BP46" s="3355"/>
      <c r="BQ46" s="3356"/>
      <c r="BR46" s="3354"/>
      <c r="BS46" s="3355"/>
      <c r="BT46" s="3355"/>
      <c r="BU46" s="3355"/>
      <c r="BV46" s="3355"/>
      <c r="BW46" s="3355"/>
      <c r="BX46" s="3355"/>
      <c r="BY46" s="3356"/>
      <c r="BZ46" s="3354"/>
      <c r="CA46" s="3355"/>
      <c r="CB46" s="3355"/>
      <c r="CC46" s="3355"/>
      <c r="CD46" s="3355"/>
      <c r="CE46" s="3355"/>
      <c r="CF46" s="3355"/>
      <c r="CG46" s="3356"/>
      <c r="CH46" s="3354"/>
      <c r="CI46" s="3355"/>
      <c r="CJ46" s="3355"/>
      <c r="CK46" s="3355"/>
      <c r="CL46" s="3355"/>
      <c r="CM46" s="3355"/>
      <c r="CN46" s="3355"/>
      <c r="CO46" s="3356"/>
      <c r="CP46" s="3354"/>
      <c r="CQ46" s="3355"/>
      <c r="CR46" s="3355"/>
      <c r="CS46" s="3355"/>
      <c r="CT46" s="3355"/>
      <c r="CU46" s="3355"/>
      <c r="CV46" s="3355"/>
      <c r="CW46" s="3356"/>
      <c r="CX46" s="3354"/>
      <c r="CY46" s="3355"/>
      <c r="CZ46" s="3355"/>
      <c r="DA46" s="3355"/>
      <c r="DB46" s="3355"/>
      <c r="DC46" s="3355"/>
      <c r="DD46" s="3355"/>
      <c r="DE46" s="3356"/>
      <c r="DF46" s="2103"/>
      <c r="DG46" s="1286" t="s">
        <v>402</v>
      </c>
      <c r="DI46" s="506"/>
      <c r="DJ46" s="506" t="str">
        <f>IF(T46="","",T46)</f>
        <v>Источник тепловой энергии  </v>
      </c>
      <c r="DK46" s="506"/>
      <c r="DL46" s="506"/>
    </row>
    <row s="2612" customFormat="1" customHeight="1" ht="0">
      <c r="A47" s="1373" t="s">
        <v>178</v>
      </c>
      <c r="B47" s="1373" t="s">
        <v>179</v>
      </c>
      <c r="C47" s="1373" t="s">
        <v>180</v>
      </c>
      <c r="D47" s="1373" t="s">
        <v>181</v>
      </c>
      <c r="E47" s="2108"/>
      <c r="F47" s="2108"/>
      <c r="G47" s="2108"/>
      <c r="H47" s="2108"/>
      <c r="I47" s="2109" t="str">
        <f>S46&amp;".1"</f>
        <v>1.1.1.1.1</v>
      </c>
      <c r="J47" s="1373"/>
      <c r="K47" s="1373"/>
      <c r="L47" s="1376" t="s">
        <v>403</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4543"/>
      <c r="AM47" s="4544"/>
      <c r="AN47" s="4544"/>
      <c r="AO47" s="4544"/>
      <c r="AP47" s="4544"/>
      <c r="AQ47" s="4544"/>
      <c r="AR47" s="4544"/>
      <c r="AS47" s="4545"/>
      <c r="AT47" s="4543"/>
      <c r="AU47" s="4544"/>
      <c r="AV47" s="4544"/>
      <c r="AW47" s="4544"/>
      <c r="AX47" s="4544"/>
      <c r="AY47" s="4544"/>
      <c r="AZ47" s="4544"/>
      <c r="BA47" s="4545"/>
      <c r="BB47" s="4543"/>
      <c r="BC47" s="4544"/>
      <c r="BD47" s="4544"/>
      <c r="BE47" s="4544"/>
      <c r="BF47" s="4544"/>
      <c r="BG47" s="4544"/>
      <c r="BH47" s="4544"/>
      <c r="BI47" s="4545"/>
      <c r="BJ47" s="4543"/>
      <c r="BK47" s="4544"/>
      <c r="BL47" s="4544"/>
      <c r="BM47" s="4544"/>
      <c r="BN47" s="4544"/>
      <c r="BO47" s="4544"/>
      <c r="BP47" s="4544"/>
      <c r="BQ47" s="4545"/>
      <c r="BR47" s="4543"/>
      <c r="BS47" s="4544"/>
      <c r="BT47" s="4544"/>
      <c r="BU47" s="4544"/>
      <c r="BV47" s="4544"/>
      <c r="BW47" s="4544"/>
      <c r="BX47" s="4544"/>
      <c r="BY47" s="4545"/>
      <c r="BZ47" s="4543"/>
      <c r="CA47" s="4544"/>
      <c r="CB47" s="4544"/>
      <c r="CC47" s="4544"/>
      <c r="CD47" s="4544"/>
      <c r="CE47" s="4544"/>
      <c r="CF47" s="4544"/>
      <c r="CG47" s="4545"/>
      <c r="CH47" s="4543"/>
      <c r="CI47" s="4544"/>
      <c r="CJ47" s="4544"/>
      <c r="CK47" s="4544"/>
      <c r="CL47" s="4544"/>
      <c r="CM47" s="4544"/>
      <c r="CN47" s="4544"/>
      <c r="CO47" s="4545"/>
      <c r="CP47" s="4543"/>
      <c r="CQ47" s="4544"/>
      <c r="CR47" s="4544"/>
      <c r="CS47" s="4544"/>
      <c r="CT47" s="4544"/>
      <c r="CU47" s="4544"/>
      <c r="CV47" s="4544"/>
      <c r="CW47" s="4545"/>
      <c r="CX47" s="4543"/>
      <c r="CY47" s="4544"/>
      <c r="CZ47" s="4544"/>
      <c r="DA47" s="4544"/>
      <c r="DB47" s="4544"/>
      <c r="DC47" s="4544"/>
      <c r="DD47" s="4544"/>
      <c r="DE47" s="4545"/>
      <c r="DF47" s="2149"/>
      <c r="DG47" s="1415"/>
      <c r="DI47" s="506"/>
      <c r="DJ47" s="506" t="str">
        <f>IF(T47="","",T47)</f>
        <v/>
      </c>
      <c r="DK47" s="506"/>
      <c r="DL47" s="506"/>
    </row>
    <row customHeight="1" ht="21">
      <c r="A48" s="1393" t="s">
        <v>178</v>
      </c>
      <c r="B48" s="1393" t="s">
        <v>179</v>
      </c>
      <c r="C48" s="1393" t="s">
        <v>180</v>
      </c>
      <c r="D48" s="1393" t="s">
        <v>181</v>
      </c>
      <c r="E48" s="2108"/>
      <c r="F48" s="2108"/>
      <c r="G48" s="2108"/>
      <c r="H48" s="2108"/>
      <c r="I48" s="2110"/>
      <c r="J48" s="2109" t="str">
        <f>S46&amp;".1"</f>
        <v>1.1.1.1.1</v>
      </c>
      <c r="K48" s="1393"/>
      <c r="L48" s="1394" t="s">
        <v>406</v>
      </c>
      <c r="P48" s="2111"/>
      <c r="Q48" s="2111">
        <v>1</v>
      </c>
      <c r="R48" s="353"/>
      <c r="S48" s="1366" t="str">
        <f>$J48</f>
        <v>1.1.1.1.1</v>
      </c>
      <c r="T48" s="274" t="s">
        <v>407</v>
      </c>
      <c r="U48" s="288"/>
      <c r="V48" s="2095"/>
      <c r="W48" s="2096"/>
      <c r="X48" s="2096"/>
      <c r="Y48" s="2096"/>
      <c r="Z48" s="2096"/>
      <c r="AA48" s="2096"/>
      <c r="AB48" s="2096"/>
      <c r="AC48" s="2097"/>
      <c r="AD48" s="2095" t="s">
        <v>447</v>
      </c>
      <c r="AE48" s="2096"/>
      <c r="AF48" s="2096"/>
      <c r="AG48" s="2096"/>
      <c r="AH48" s="2096"/>
      <c r="AI48" s="2096"/>
      <c r="AJ48" s="2096"/>
      <c r="AK48" s="2096"/>
      <c r="AL48" s="3375"/>
      <c r="AM48" s="3376"/>
      <c r="AN48" s="3376"/>
      <c r="AO48" s="3376"/>
      <c r="AP48" s="3376"/>
      <c r="AQ48" s="3376"/>
      <c r="AR48" s="3376"/>
      <c r="AS48" s="3377"/>
      <c r="AT48" s="3375"/>
      <c r="AU48" s="3376"/>
      <c r="AV48" s="3376"/>
      <c r="AW48" s="3376"/>
      <c r="AX48" s="3376"/>
      <c r="AY48" s="3376"/>
      <c r="AZ48" s="3376"/>
      <c r="BA48" s="3377"/>
      <c r="BB48" s="3375"/>
      <c r="BC48" s="3376"/>
      <c r="BD48" s="3376"/>
      <c r="BE48" s="3376"/>
      <c r="BF48" s="3376"/>
      <c r="BG48" s="3376"/>
      <c r="BH48" s="3376"/>
      <c r="BI48" s="3377"/>
      <c r="BJ48" s="3375"/>
      <c r="BK48" s="3376"/>
      <c r="BL48" s="3376"/>
      <c r="BM48" s="3376"/>
      <c r="BN48" s="3376"/>
      <c r="BO48" s="3376"/>
      <c r="BP48" s="3376"/>
      <c r="BQ48" s="3377"/>
      <c r="BR48" s="3375"/>
      <c r="BS48" s="3376"/>
      <c r="BT48" s="3376"/>
      <c r="BU48" s="3376"/>
      <c r="BV48" s="3376"/>
      <c r="BW48" s="3376"/>
      <c r="BX48" s="3376"/>
      <c r="BY48" s="3377"/>
      <c r="BZ48" s="3375"/>
      <c r="CA48" s="3376"/>
      <c r="CB48" s="3376"/>
      <c r="CC48" s="3376"/>
      <c r="CD48" s="3376"/>
      <c r="CE48" s="3376"/>
      <c r="CF48" s="3376"/>
      <c r="CG48" s="3377"/>
      <c r="CH48" s="3375"/>
      <c r="CI48" s="3376"/>
      <c r="CJ48" s="3376"/>
      <c r="CK48" s="3376"/>
      <c r="CL48" s="3376"/>
      <c r="CM48" s="3376"/>
      <c r="CN48" s="3376"/>
      <c r="CO48" s="3377"/>
      <c r="CP48" s="3375"/>
      <c r="CQ48" s="3376"/>
      <c r="CR48" s="3376"/>
      <c r="CS48" s="3376"/>
      <c r="CT48" s="3376"/>
      <c r="CU48" s="3376"/>
      <c r="CV48" s="3376"/>
      <c r="CW48" s="3377"/>
      <c r="CX48" s="3375"/>
      <c r="CY48" s="3376"/>
      <c r="CZ48" s="3376"/>
      <c r="DA48" s="3376"/>
      <c r="DB48" s="3376"/>
      <c r="DC48" s="3376"/>
      <c r="DD48" s="3376"/>
      <c r="DE48" s="3377"/>
      <c r="DF48" s="2097"/>
      <c r="DG48" s="1286" t="s">
        <v>408</v>
      </c>
      <c r="DI48" s="506"/>
      <c r="DJ48" s="506" t="str">
        <f>IF(T48="","",T48)</f>
        <v>Группа потребителей</v>
      </c>
      <c r="DK48" s="506"/>
      <c r="DL48" s="506"/>
    </row>
    <row customHeight="1" ht="21">
      <c r="A49" s="1393" t="s">
        <v>178</v>
      </c>
      <c r="B49" s="1393" t="s">
        <v>179</v>
      </c>
      <c r="C49" s="1393" t="s">
        <v>180</v>
      </c>
      <c r="D49" s="1393" t="s">
        <v>181</v>
      </c>
      <c r="E49" s="2108"/>
      <c r="F49" s="2108"/>
      <c r="G49" s="2108"/>
      <c r="H49" s="2108"/>
      <c r="I49" s="2110"/>
      <c r="J49" s="2110"/>
      <c r="K49" s="2109" t="str">
        <f>J48&amp;".1"</f>
        <v>1.1.1.1.1.1</v>
      </c>
      <c r="L49" s="1394" t="s">
        <v>409</v>
      </c>
      <c r="P49" s="2111"/>
      <c r="Q49" s="2111"/>
      <c r="R49" s="353">
        <v>1</v>
      </c>
      <c r="S49" s="1366" t="str">
        <f>$K49</f>
        <v>1.1.1.1.1.1</v>
      </c>
      <c r="T49" s="1377" t="s">
        <v>448</v>
      </c>
      <c r="U49" s="288"/>
      <c r="V49" s="757"/>
      <c r="W49" s="320"/>
      <c r="X49" s="757"/>
      <c r="Y49" s="1285"/>
      <c r="Z49" s="2112"/>
      <c r="AA49" s="1981" t="s">
        <v>61</v>
      </c>
      <c r="AB49" s="2112"/>
      <c r="AC49" s="1981" t="s">
        <v>61</v>
      </c>
      <c r="AD49" s="757">
        <v>42.13</v>
      </c>
      <c r="AE49" s="320"/>
      <c r="AF49" s="757"/>
      <c r="AG49" s="1285"/>
      <c r="AH49" s="3390">
        <v>45292.639016203706</v>
      </c>
      <c r="AI49" s="1981" t="s">
        <v>61</v>
      </c>
      <c r="AJ49" s="3738">
        <v>45473.639074074075</v>
      </c>
      <c r="AK49" s="1981" t="s">
        <v>61</v>
      </c>
      <c r="AL49" s="3387">
        <v>46.26</v>
      </c>
      <c r="AM49" s="3388"/>
      <c r="AN49" s="3387"/>
      <c r="AO49" s="3389"/>
      <c r="AP49" s="3390">
        <v>45474.639189814814</v>
      </c>
      <c r="AQ49" s="2829" t="s">
        <v>61</v>
      </c>
      <c r="AR49" s="3390">
        <v>45657.63927083334</v>
      </c>
      <c r="AS49" s="2829" t="s">
        <v>61</v>
      </c>
      <c r="AT49" s="3387">
        <v>46.26</v>
      </c>
      <c r="AU49" s="3388"/>
      <c r="AV49" s="3387"/>
      <c r="AW49" s="3389"/>
      <c r="AX49" s="3390">
        <v>45658.639560185184</v>
      </c>
      <c r="AY49" s="2829" t="s">
        <v>61</v>
      </c>
      <c r="AZ49" s="3390">
        <v>45838.63964120371</v>
      </c>
      <c r="BA49" s="2829" t="s">
        <v>61</v>
      </c>
      <c r="BB49" s="3387">
        <v>48.66</v>
      </c>
      <c r="BC49" s="3388"/>
      <c r="BD49" s="3387"/>
      <c r="BE49" s="3389"/>
      <c r="BF49" s="3390">
        <v>45839.639814814815</v>
      </c>
      <c r="BG49" s="2829" t="s">
        <v>61</v>
      </c>
      <c r="BH49" s="3390">
        <v>46022.63993055555</v>
      </c>
      <c r="BI49" s="2829" t="s">
        <v>61</v>
      </c>
      <c r="BJ49" s="3387">
        <v>48.66</v>
      </c>
      <c r="BK49" s="3388"/>
      <c r="BL49" s="3387"/>
      <c r="BM49" s="3389"/>
      <c r="BN49" s="3390">
        <v>46023.640173611115</v>
      </c>
      <c r="BO49" s="2829" t="s">
        <v>61</v>
      </c>
      <c r="BP49" s="3390">
        <v>46203.64026620371</v>
      </c>
      <c r="BQ49" s="2829" t="s">
        <v>61</v>
      </c>
      <c r="BR49" s="3387">
        <v>50.6</v>
      </c>
      <c r="BS49" s="3388"/>
      <c r="BT49" s="3387"/>
      <c r="BU49" s="3389"/>
      <c r="BV49" s="3390">
        <v>46204.640555555554</v>
      </c>
      <c r="BW49" s="2829" t="s">
        <v>61</v>
      </c>
      <c r="BX49" s="3390">
        <v>46387.640648148146</v>
      </c>
      <c r="BY49" s="2829" t="s">
        <v>61</v>
      </c>
      <c r="BZ49" s="3387">
        <v>50.6</v>
      </c>
      <c r="CA49" s="3388"/>
      <c r="CB49" s="3387"/>
      <c r="CC49" s="3389"/>
      <c r="CD49" s="3390">
        <v>46388.64098379629</v>
      </c>
      <c r="CE49" s="2829" t="s">
        <v>61</v>
      </c>
      <c r="CF49" s="3390">
        <v>46568.64108796296</v>
      </c>
      <c r="CG49" s="2829" t="s">
        <v>61</v>
      </c>
      <c r="CH49" s="3387">
        <v>52.62</v>
      </c>
      <c r="CI49" s="3388"/>
      <c r="CJ49" s="3387"/>
      <c r="CK49" s="3389"/>
      <c r="CL49" s="3390">
        <v>46569.64119212963</v>
      </c>
      <c r="CM49" s="2829" t="s">
        <v>61</v>
      </c>
      <c r="CN49" s="3390">
        <v>46752.64131944445</v>
      </c>
      <c r="CO49" s="2829" t="s">
        <v>61</v>
      </c>
      <c r="CP49" s="3387">
        <v>52.62</v>
      </c>
      <c r="CQ49" s="3388"/>
      <c r="CR49" s="3387"/>
      <c r="CS49" s="3389"/>
      <c r="CT49" s="3390">
        <v>46753.64166666667</v>
      </c>
      <c r="CU49" s="2829" t="s">
        <v>61</v>
      </c>
      <c r="CV49" s="3390">
        <v>46934.641747685186</v>
      </c>
      <c r="CW49" s="2829" t="s">
        <v>61</v>
      </c>
      <c r="CX49" s="3387">
        <v>54.72</v>
      </c>
      <c r="CY49" s="3388"/>
      <c r="CZ49" s="3387"/>
      <c r="DA49" s="3389"/>
      <c r="DB49" s="3390">
        <v>46935.64203703704</v>
      </c>
      <c r="DC49" s="2829" t="s">
        <v>61</v>
      </c>
      <c r="DD49" s="3390">
        <v>47118.642164351855</v>
      </c>
      <c r="DE49" s="2829" t="s">
        <v>61</v>
      </c>
      <c r="DF49" s="1378"/>
      <c r="DG49" s="2137" t="s">
        <v>454</v>
      </c>
      <c r="DH49" s="517">
        <f>STRCHECKDATE(V50:DF50)</f>
      </c>
      <c r="DI49" s="506"/>
      <c r="DJ49" s="506" t="str">
        <f>IF(T49="","",T49)</f>
        <v>вода</v>
      </c>
      <c r="DK49" s="506"/>
      <c r="DL49" s="506"/>
    </row>
    <row customHeight="1" ht="0.75">
      <c r="A50" s="1393" t="s">
        <v>178</v>
      </c>
      <c r="B50" s="1393" t="s">
        <v>179</v>
      </c>
      <c r="C50" s="1393" t="s">
        <v>180</v>
      </c>
      <c r="D50" s="1393" t="s">
        <v>181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45292.639016203706-45473.639074074075</v>
      </c>
      <c r="AH50" s="2113"/>
      <c r="AI50" s="1981"/>
      <c r="AJ50" s="2115"/>
      <c r="AK50" s="1981"/>
      <c r="AL50" s="3388"/>
      <c r="AM50" s="3388"/>
      <c r="AN50" s="3388"/>
      <c r="AO50" s="3395" t="str">
        <f>AP49&amp;"-"&amp;AR49</f>
        <v>45474.639189814814-45657.63927083334</v>
      </c>
      <c r="AP50" s="3396"/>
      <c r="AQ50" s="2829"/>
      <c r="AR50" s="3396"/>
      <c r="AS50" s="2829"/>
      <c r="AT50" s="3388"/>
      <c r="AU50" s="3388"/>
      <c r="AV50" s="3388"/>
      <c r="AW50" s="3395" t="str">
        <f>AX49&amp;"-"&amp;AZ49</f>
        <v>45658.639560185184-45838.63964120371</v>
      </c>
      <c r="AX50" s="3396"/>
      <c r="AY50" s="2829"/>
      <c r="AZ50" s="3396"/>
      <c r="BA50" s="2829"/>
      <c r="BB50" s="3388"/>
      <c r="BC50" s="3388"/>
      <c r="BD50" s="3388"/>
      <c r="BE50" s="3395" t="str">
        <f>BF49&amp;"-"&amp;BH49</f>
        <v>45839.639814814815-46022.63993055555</v>
      </c>
      <c r="BF50" s="3396"/>
      <c r="BG50" s="2829"/>
      <c r="BH50" s="3396"/>
      <c r="BI50" s="2829"/>
      <c r="BJ50" s="3388"/>
      <c r="BK50" s="3388"/>
      <c r="BL50" s="3388"/>
      <c r="BM50" s="3395" t="str">
        <f>BN49&amp;"-"&amp;BP49</f>
        <v>46023.640173611115-46203.64026620371</v>
      </c>
      <c r="BN50" s="3396"/>
      <c r="BO50" s="2829"/>
      <c r="BP50" s="3396"/>
      <c r="BQ50" s="2829"/>
      <c r="BR50" s="3388"/>
      <c r="BS50" s="3388"/>
      <c r="BT50" s="3388"/>
      <c r="BU50" s="3395" t="str">
        <f>BV49&amp;"-"&amp;BX49</f>
        <v>46204.640555555554-46387.640648148146</v>
      </c>
      <c r="BV50" s="3396"/>
      <c r="BW50" s="2829"/>
      <c r="BX50" s="3396"/>
      <c r="BY50" s="2829"/>
      <c r="BZ50" s="3388"/>
      <c r="CA50" s="3388"/>
      <c r="CB50" s="3388"/>
      <c r="CC50" s="3395" t="str">
        <f>CD49&amp;"-"&amp;CF49</f>
        <v>46388.64098379629-46568.64108796296</v>
      </c>
      <c r="CD50" s="3396"/>
      <c r="CE50" s="2829"/>
      <c r="CF50" s="3396"/>
      <c r="CG50" s="2829"/>
      <c r="CH50" s="3388"/>
      <c r="CI50" s="3388"/>
      <c r="CJ50" s="3388"/>
      <c r="CK50" s="3395" t="str">
        <f>CL49&amp;"-"&amp;CN49</f>
        <v>46569.64119212963-46752.64131944445</v>
      </c>
      <c r="CL50" s="3396"/>
      <c r="CM50" s="2829"/>
      <c r="CN50" s="3396"/>
      <c r="CO50" s="2829"/>
      <c r="CP50" s="3388"/>
      <c r="CQ50" s="3388"/>
      <c r="CR50" s="3388"/>
      <c r="CS50" s="3395" t="str">
        <f>CT49&amp;"-"&amp;CV49</f>
        <v>46753.64166666667-46934.641747685186</v>
      </c>
      <c r="CT50" s="3396"/>
      <c r="CU50" s="2829"/>
      <c r="CV50" s="3396"/>
      <c r="CW50" s="2829"/>
      <c r="CX50" s="3388"/>
      <c r="CY50" s="3388"/>
      <c r="CZ50" s="3388"/>
      <c r="DA50" s="3395" t="str">
        <f>DB49&amp;"-"&amp;DD49</f>
        <v>46935.64203703704-47118.642164351855</v>
      </c>
      <c r="DB50" s="3396"/>
      <c r="DC50" s="2829"/>
      <c r="DD50" s="3396"/>
      <c r="DE50" s="2829"/>
      <c r="DF50" s="1379"/>
      <c r="DG50" s="2138"/>
      <c r="DI50" s="506"/>
      <c r="DJ50" s="506" t="str">
        <f>IF(T50="","",T50)</f>
        <v/>
      </c>
      <c r="DK50" s="506"/>
      <c r="DL50" s="506"/>
    </row>
    <row customHeight="1" ht="11.25">
      <c r="A51" s="1393" t="s">
        <v>178</v>
      </c>
      <c r="B51" s="1393" t="s">
        <v>179</v>
      </c>
      <c r="C51" s="1393" t="s">
        <v>180</v>
      </c>
      <c r="D51" s="1393" t="s">
        <v>181</v>
      </c>
      <c r="E51" s="2108"/>
      <c r="F51" s="2108"/>
      <c r="G51" s="2108"/>
      <c r="H51" s="2108"/>
      <c r="I51" s="2110"/>
      <c r="J51" s="2109"/>
      <c r="K51" s="1393"/>
      <c r="L51" s="1394"/>
      <c r="P51" s="2111"/>
      <c r="Q51" s="2111"/>
      <c r="R51" s="352"/>
      <c r="S51" s="1308"/>
      <c r="T51" s="275" t="s">
        <v>411</v>
      </c>
      <c r="U51" s="367"/>
      <c r="V51" s="367"/>
      <c r="W51" s="367"/>
      <c r="X51" s="367"/>
      <c r="Y51" s="367"/>
      <c r="Z51" s="367"/>
      <c r="AA51" s="367"/>
      <c r="AB51" s="367"/>
      <c r="AC51" s="367"/>
      <c r="AD51" s="367"/>
      <c r="AE51" s="367"/>
      <c r="AF51" s="367"/>
      <c r="AG51" s="367"/>
      <c r="AH51" s="367"/>
      <c r="AI51" s="367"/>
      <c r="AJ51" s="367"/>
      <c r="AK51" s="367"/>
      <c r="AL51" s="4697"/>
      <c r="AM51" s="4698"/>
      <c r="AN51" s="4699"/>
      <c r="AO51" s="4700"/>
      <c r="AP51" s="4701"/>
      <c r="AQ51" s="4702"/>
      <c r="AR51" s="4703"/>
      <c r="AS51" s="4704"/>
      <c r="AT51" s="4705"/>
      <c r="AU51" s="4706"/>
      <c r="AV51" s="4707"/>
      <c r="AW51" s="4708"/>
      <c r="AX51" s="4709"/>
      <c r="AY51" s="4710"/>
      <c r="AZ51" s="4711"/>
      <c r="BA51" s="4712"/>
      <c r="BB51" s="4713"/>
      <c r="BC51" s="4714"/>
      <c r="BD51" s="4715"/>
      <c r="BE51" s="4716"/>
      <c r="BF51" s="4717"/>
      <c r="BG51" s="4718"/>
      <c r="BH51" s="4719"/>
      <c r="BI51" s="4720"/>
      <c r="BJ51" s="4721"/>
      <c r="BK51" s="4722"/>
      <c r="BL51" s="4723"/>
      <c r="BM51" s="4724"/>
      <c r="BN51" s="4725"/>
      <c r="BO51" s="4726"/>
      <c r="BP51" s="4727"/>
      <c r="BQ51" s="4728"/>
      <c r="BR51" s="4729"/>
      <c r="BS51" s="4730"/>
      <c r="BT51" s="4731"/>
      <c r="BU51" s="4732"/>
      <c r="BV51" s="4733"/>
      <c r="BW51" s="4734"/>
      <c r="BX51" s="4735"/>
      <c r="BY51" s="4736"/>
      <c r="BZ51" s="4737"/>
      <c r="CA51" s="4738"/>
      <c r="CB51" s="4739"/>
      <c r="CC51" s="4740"/>
      <c r="CD51" s="4741"/>
      <c r="CE51" s="4742"/>
      <c r="CF51" s="4743"/>
      <c r="CG51" s="4744"/>
      <c r="CH51" s="4745"/>
      <c r="CI51" s="4746"/>
      <c r="CJ51" s="4747"/>
      <c r="CK51" s="4748"/>
      <c r="CL51" s="4749"/>
      <c r="CM51" s="4750"/>
      <c r="CN51" s="4751"/>
      <c r="CO51" s="4752"/>
      <c r="CP51" s="4753"/>
      <c r="CQ51" s="4754"/>
      <c r="CR51" s="4755"/>
      <c r="CS51" s="4756"/>
      <c r="CT51" s="4757"/>
      <c r="CU51" s="4758"/>
      <c r="CV51" s="4759"/>
      <c r="CW51" s="4760"/>
      <c r="CX51" s="4761"/>
      <c r="CY51" s="4762"/>
      <c r="CZ51" s="4763"/>
      <c r="DA51" s="4764"/>
      <c r="DB51" s="4765"/>
      <c r="DC51" s="4766"/>
      <c r="DD51" s="4767"/>
      <c r="DE51" s="4768"/>
      <c r="DF51" s="319"/>
      <c r="DG51" s="2139"/>
      <c r="DI51" s="506"/>
      <c r="DJ51" s="506" t="str">
        <f>IF(T51="","",T51)</f>
        <v>Добавить вид теплоносителя (параметры теплоносителя)</v>
      </c>
      <c r="DK51" s="506"/>
      <c r="DL51" s="506"/>
    </row>
    <row customHeight="1" ht="11.25">
      <c r="A52" s="1393" t="s">
        <v>178</v>
      </c>
      <c r="B52" s="1393" t="s">
        <v>179</v>
      </c>
      <c r="C52" s="1393" t="s">
        <v>180</v>
      </c>
      <c r="D52" s="1393" t="s">
        <v>181</v>
      </c>
      <c r="E52" s="2108"/>
      <c r="F52" s="2108"/>
      <c r="G52" s="2108"/>
      <c r="H52" s="2108"/>
      <c r="I52" s="2109"/>
      <c r="J52" s="1393"/>
      <c r="K52" s="1393"/>
      <c r="L52" s="1394"/>
      <c r="P52" s="2111"/>
      <c r="Q52" s="1361"/>
      <c r="R52" s="352"/>
      <c r="S52" s="1308"/>
      <c r="T52" s="364" t="s">
        <v>412</v>
      </c>
      <c r="U52" s="367"/>
      <c r="V52" s="367"/>
      <c r="W52" s="367"/>
      <c r="X52" s="367"/>
      <c r="Y52" s="367"/>
      <c r="Z52" s="367"/>
      <c r="AA52" s="367"/>
      <c r="AB52" s="367"/>
      <c r="AC52" s="366"/>
      <c r="AD52" s="367"/>
      <c r="AE52" s="367"/>
      <c r="AF52" s="367"/>
      <c r="AG52" s="367"/>
      <c r="AH52" s="367"/>
      <c r="AI52" s="367"/>
      <c r="AJ52" s="367"/>
      <c r="AK52" s="366"/>
      <c r="AL52" s="4769"/>
      <c r="AM52" s="4770"/>
      <c r="AN52" s="4771"/>
      <c r="AO52" s="4772"/>
      <c r="AP52" s="4773"/>
      <c r="AQ52" s="4774"/>
      <c r="AR52" s="4775"/>
      <c r="AS52" s="4776"/>
      <c r="AT52" s="4777"/>
      <c r="AU52" s="4778"/>
      <c r="AV52" s="4779"/>
      <c r="AW52" s="4780"/>
      <c r="AX52" s="4781"/>
      <c r="AY52" s="4782"/>
      <c r="AZ52" s="4783"/>
      <c r="BA52" s="4784"/>
      <c r="BB52" s="4785"/>
      <c r="BC52" s="4786"/>
      <c r="BD52" s="4787"/>
      <c r="BE52" s="4788"/>
      <c r="BF52" s="4789"/>
      <c r="BG52" s="4790"/>
      <c r="BH52" s="4791"/>
      <c r="BI52" s="4792"/>
      <c r="BJ52" s="4793"/>
      <c r="BK52" s="4794"/>
      <c r="BL52" s="4795"/>
      <c r="BM52" s="4796"/>
      <c r="BN52" s="4797"/>
      <c r="BO52" s="4798"/>
      <c r="BP52" s="4799"/>
      <c r="BQ52" s="4800"/>
      <c r="BR52" s="4801"/>
      <c r="BS52" s="4802"/>
      <c r="BT52" s="4803"/>
      <c r="BU52" s="4804"/>
      <c r="BV52" s="4805"/>
      <c r="BW52" s="4806"/>
      <c r="BX52" s="4807"/>
      <c r="BY52" s="4808"/>
      <c r="BZ52" s="4809"/>
      <c r="CA52" s="4810"/>
      <c r="CB52" s="4811"/>
      <c r="CC52" s="4812"/>
      <c r="CD52" s="4813"/>
      <c r="CE52" s="4814"/>
      <c r="CF52" s="4815"/>
      <c r="CG52" s="4816"/>
      <c r="CH52" s="4817"/>
      <c r="CI52" s="4818"/>
      <c r="CJ52" s="4819"/>
      <c r="CK52" s="4820"/>
      <c r="CL52" s="4821"/>
      <c r="CM52" s="4822"/>
      <c r="CN52" s="4823"/>
      <c r="CO52" s="4824"/>
      <c r="CP52" s="4825"/>
      <c r="CQ52" s="4826"/>
      <c r="CR52" s="4827"/>
      <c r="CS52" s="4828"/>
      <c r="CT52" s="4829"/>
      <c r="CU52" s="4830"/>
      <c r="CV52" s="4831"/>
      <c r="CW52" s="4832"/>
      <c r="CX52" s="4833"/>
      <c r="CY52" s="4834"/>
      <c r="CZ52" s="4835"/>
      <c r="DA52" s="4836"/>
      <c r="DB52" s="4837"/>
      <c r="DC52" s="4838"/>
      <c r="DD52" s="4839"/>
      <c r="DE52" s="4840"/>
      <c r="DF52" s="367"/>
      <c r="DG52" s="291"/>
      <c r="DI52" s="506"/>
      <c r="DJ52" s="506" t="str">
        <f>IF(T52="","",T52)</f>
        <v>Добавить группу потребителей</v>
      </c>
      <c r="DK52" s="506"/>
      <c r="DL52" s="506"/>
    </row>
    <row customHeight="1" ht="0">
      <c r="A53" s="1393" t="s">
        <v>178</v>
      </c>
      <c r="B53" s="1393" t="s">
        <v>179</v>
      </c>
      <c r="C53" s="1393" t="s">
        <v>180</v>
      </c>
      <c r="D53" s="1393" t="s">
        <v>181</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4694"/>
      <c r="AM53" s="4694"/>
      <c r="AN53" s="4694"/>
      <c r="AO53" s="4694"/>
      <c r="AP53" s="4694"/>
      <c r="AQ53" s="4694"/>
      <c r="AR53" s="4694"/>
      <c r="AS53" s="4694"/>
      <c r="AT53" s="4694"/>
      <c r="AU53" s="4694"/>
      <c r="AV53" s="4694"/>
      <c r="AW53" s="4694"/>
      <c r="AX53" s="4694"/>
      <c r="AY53" s="4694"/>
      <c r="AZ53" s="4694"/>
      <c r="BA53" s="4694"/>
      <c r="BB53" s="4694"/>
      <c r="BC53" s="4694"/>
      <c r="BD53" s="4694"/>
      <c r="BE53" s="4694"/>
      <c r="BF53" s="4694"/>
      <c r="BG53" s="4694"/>
      <c r="BH53" s="4694"/>
      <c r="BI53" s="4694"/>
      <c r="BJ53" s="4694"/>
      <c r="BK53" s="4694"/>
      <c r="BL53" s="4694"/>
      <c r="BM53" s="4694"/>
      <c r="BN53" s="4694"/>
      <c r="BO53" s="4694"/>
      <c r="BP53" s="4694"/>
      <c r="BQ53" s="4694"/>
      <c r="BR53" s="4694"/>
      <c r="BS53" s="4694"/>
      <c r="BT53" s="4694"/>
      <c r="BU53" s="4694"/>
      <c r="BV53" s="4694"/>
      <c r="BW53" s="4694"/>
      <c r="BX53" s="4694"/>
      <c r="BY53" s="4694"/>
      <c r="BZ53" s="4694"/>
      <c r="CA53" s="4694"/>
      <c r="CB53" s="4694"/>
      <c r="CC53" s="4694"/>
      <c r="CD53" s="4694"/>
      <c r="CE53" s="4694"/>
      <c r="CF53" s="4694"/>
      <c r="CG53" s="4694"/>
      <c r="CH53" s="4694"/>
      <c r="CI53" s="4694"/>
      <c r="CJ53" s="4694"/>
      <c r="CK53" s="4694"/>
      <c r="CL53" s="4694"/>
      <c r="CM53" s="4694"/>
      <c r="CN53" s="4694"/>
      <c r="CO53" s="4694"/>
      <c r="CP53" s="4694"/>
      <c r="CQ53" s="4694"/>
      <c r="CR53" s="4694"/>
      <c r="CS53" s="4694"/>
      <c r="CT53" s="4694"/>
      <c r="CU53" s="4694"/>
      <c r="CV53" s="4694"/>
      <c r="CW53" s="4694"/>
      <c r="CX53" s="4694"/>
      <c r="CY53" s="4694"/>
      <c r="CZ53" s="4694"/>
      <c r="DA53" s="4694"/>
      <c r="DB53" s="4694"/>
      <c r="DC53" s="4694"/>
      <c r="DD53" s="4694"/>
      <c r="DE53" s="4694"/>
      <c r="DF53" s="1418"/>
      <c r="DG53" s="1419"/>
      <c r="DI53" s="506"/>
      <c r="DJ53" s="506" t="str">
        <f>IF(T53="","",T53)</f>
        <v/>
      </c>
      <c r="DK53" s="506"/>
      <c r="DL53" s="506"/>
    </row>
    <row s="3623" customFormat="1" customHeight="1" ht="0.75">
      <c r="A54" s="1373" t="s">
        <v>178</v>
      </c>
      <c r="B54" s="1373" t="s">
        <v>179</v>
      </c>
      <c r="C54" s="1373" t="s">
        <v>180</v>
      </c>
      <c r="D54" s="1344"/>
      <c r="E54" s="2108"/>
      <c r="F54" s="2108"/>
      <c r="G54" s="2107"/>
      <c r="H54" s="1344"/>
      <c r="I54" s="1344"/>
      <c r="J54" s="1344"/>
      <c r="K54" s="1344"/>
      <c r="L54" s="1369"/>
      <c r="M54" s="1345"/>
      <c r="N54" s="1345"/>
      <c r="P54" s="1346"/>
      <c r="Q54" s="1347"/>
      <c r="R54" s="1346"/>
      <c r="S54" s="1352"/>
      <c r="T54" s="1355" t="s">
        <v>162</v>
      </c>
      <c r="U54" s="1354"/>
      <c r="V54" s="1354"/>
      <c r="W54" s="1354"/>
      <c r="X54" s="1354"/>
      <c r="Y54" s="1354"/>
      <c r="Z54" s="1354"/>
      <c r="AA54" s="1354"/>
      <c r="AB54" s="1354"/>
      <c r="AC54" s="1354"/>
      <c r="AD54" s="1354"/>
      <c r="AE54" s="1354"/>
      <c r="AF54" s="1354"/>
      <c r="AG54" s="1354"/>
      <c r="AH54" s="1354"/>
      <c r="AI54" s="1354"/>
      <c r="AJ54" s="1354"/>
      <c r="AK54" s="1354"/>
      <c r="AL54" s="3637"/>
      <c r="AM54" s="3637"/>
      <c r="AN54" s="3637"/>
      <c r="AO54" s="3637"/>
      <c r="AP54" s="3637"/>
      <c r="AQ54" s="3637"/>
      <c r="AR54" s="3637"/>
      <c r="AS54" s="3637"/>
      <c r="AT54" s="3637"/>
      <c r="AU54" s="3637"/>
      <c r="AV54" s="3637"/>
      <c r="AW54" s="3637"/>
      <c r="AX54" s="3637"/>
      <c r="AY54" s="3637"/>
      <c r="AZ54" s="3637"/>
      <c r="BA54" s="3637"/>
      <c r="BB54" s="3637"/>
      <c r="BC54" s="3637"/>
      <c r="BD54" s="3637"/>
      <c r="BE54" s="3637"/>
      <c r="BF54" s="3637"/>
      <c r="BG54" s="3637"/>
      <c r="BH54" s="3637"/>
      <c r="BI54" s="3637"/>
      <c r="BJ54" s="3637"/>
      <c r="BK54" s="3637"/>
      <c r="BL54" s="3637"/>
      <c r="BM54" s="3637"/>
      <c r="BN54" s="3637"/>
      <c r="BO54" s="3637"/>
      <c r="BP54" s="3637"/>
      <c r="BQ54" s="3637"/>
      <c r="BR54" s="3637"/>
      <c r="BS54" s="3637"/>
      <c r="BT54" s="3637"/>
      <c r="BU54" s="3637"/>
      <c r="BV54" s="3637"/>
      <c r="BW54" s="3637"/>
      <c r="BX54" s="3637"/>
      <c r="BY54" s="3637"/>
      <c r="BZ54" s="3637"/>
      <c r="CA54" s="3637"/>
      <c r="CB54" s="3637"/>
      <c r="CC54" s="3637"/>
      <c r="CD54" s="3637"/>
      <c r="CE54" s="3637"/>
      <c r="CF54" s="3637"/>
      <c r="CG54" s="3637"/>
      <c r="CH54" s="3637"/>
      <c r="CI54" s="3637"/>
      <c r="CJ54" s="3637"/>
      <c r="CK54" s="3637"/>
      <c r="CL54" s="3637"/>
      <c r="CM54" s="3637"/>
      <c r="CN54" s="3637"/>
      <c r="CO54" s="3637"/>
      <c r="CP54" s="3637"/>
      <c r="CQ54" s="3637"/>
      <c r="CR54" s="3637"/>
      <c r="CS54" s="3637"/>
      <c r="CT54" s="3637"/>
      <c r="CU54" s="3637"/>
      <c r="CV54" s="3637"/>
      <c r="CW54" s="3637"/>
      <c r="CX54" s="3637"/>
      <c r="CY54" s="3637"/>
      <c r="CZ54" s="3637"/>
      <c r="DA54" s="3637"/>
      <c r="DB54" s="3637"/>
      <c r="DC54" s="3637"/>
      <c r="DD54" s="3637"/>
      <c r="DE54" s="3637"/>
      <c r="DF54" s="1354"/>
      <c r="DG54" s="1354"/>
      <c r="DI54" s="795"/>
      <c r="DJ54" s="795" t="str">
        <f>IF(T54="","",T54)</f>
        <v>Добавить источник для дифференциации</v>
      </c>
      <c r="DK54" s="795"/>
      <c r="DL54" s="795"/>
    </row>
    <row s="3623" customFormat="1" customHeight="1" ht="0.75">
      <c r="A55" s="1373" t="s">
        <v>178</v>
      </c>
      <c r="B55" s="1373" t="s">
        <v>179</v>
      </c>
      <c r="C55" s="1344"/>
      <c r="D55" s="1344"/>
      <c r="E55" s="2108"/>
      <c r="F55" s="2107"/>
      <c r="G55" s="1344"/>
      <c r="H55" s="1344"/>
      <c r="I55" s="1344"/>
      <c r="J55" s="1344"/>
      <c r="K55" s="1344"/>
      <c r="L55" s="1369"/>
      <c r="M55" s="1351"/>
      <c r="N55" s="1351"/>
      <c r="P55" s="1346"/>
      <c r="Q55" s="1347"/>
      <c r="R55" s="1346"/>
      <c r="S55" s="1352"/>
      <c r="T55" s="1355" t="s">
        <v>163</v>
      </c>
      <c r="U55" s="1354"/>
      <c r="V55" s="1354"/>
      <c r="W55" s="1354"/>
      <c r="X55" s="1354"/>
      <c r="Y55" s="1354"/>
      <c r="Z55" s="1354"/>
      <c r="AA55" s="1354"/>
      <c r="AB55" s="1354"/>
      <c r="AC55" s="1354"/>
      <c r="AD55" s="1354"/>
      <c r="AE55" s="1354"/>
      <c r="AF55" s="1354"/>
      <c r="AG55" s="1354"/>
      <c r="AH55" s="1354"/>
      <c r="AI55" s="1354"/>
      <c r="AJ55" s="1354"/>
      <c r="AK55" s="1354"/>
      <c r="AL55" s="3637"/>
      <c r="AM55" s="3637"/>
      <c r="AN55" s="3637"/>
      <c r="AO55" s="3637"/>
      <c r="AP55" s="3637"/>
      <c r="AQ55" s="3637"/>
      <c r="AR55" s="3637"/>
      <c r="AS55" s="3637"/>
      <c r="AT55" s="3637"/>
      <c r="AU55" s="3637"/>
      <c r="AV55" s="3637"/>
      <c r="AW55" s="3637"/>
      <c r="AX55" s="3637"/>
      <c r="AY55" s="3637"/>
      <c r="AZ55" s="3637"/>
      <c r="BA55" s="3637"/>
      <c r="BB55" s="3637"/>
      <c r="BC55" s="3637"/>
      <c r="BD55" s="3637"/>
      <c r="BE55" s="3637"/>
      <c r="BF55" s="3637"/>
      <c r="BG55" s="3637"/>
      <c r="BH55" s="3637"/>
      <c r="BI55" s="3637"/>
      <c r="BJ55" s="3637"/>
      <c r="BK55" s="3637"/>
      <c r="BL55" s="3637"/>
      <c r="BM55" s="3637"/>
      <c r="BN55" s="3637"/>
      <c r="BO55" s="3637"/>
      <c r="BP55" s="3637"/>
      <c r="BQ55" s="3637"/>
      <c r="BR55" s="3637"/>
      <c r="BS55" s="3637"/>
      <c r="BT55" s="3637"/>
      <c r="BU55" s="3637"/>
      <c r="BV55" s="3637"/>
      <c r="BW55" s="3637"/>
      <c r="BX55" s="3637"/>
      <c r="BY55" s="3637"/>
      <c r="BZ55" s="3637"/>
      <c r="CA55" s="3637"/>
      <c r="CB55" s="3637"/>
      <c r="CC55" s="3637"/>
      <c r="CD55" s="3637"/>
      <c r="CE55" s="3637"/>
      <c r="CF55" s="3637"/>
      <c r="CG55" s="3637"/>
      <c r="CH55" s="3637"/>
      <c r="CI55" s="3637"/>
      <c r="CJ55" s="3637"/>
      <c r="CK55" s="3637"/>
      <c r="CL55" s="3637"/>
      <c r="CM55" s="3637"/>
      <c r="CN55" s="3637"/>
      <c r="CO55" s="3637"/>
      <c r="CP55" s="3637"/>
      <c r="CQ55" s="3637"/>
      <c r="CR55" s="3637"/>
      <c r="CS55" s="3637"/>
      <c r="CT55" s="3637"/>
      <c r="CU55" s="3637"/>
      <c r="CV55" s="3637"/>
      <c r="CW55" s="3637"/>
      <c r="CX55" s="3637"/>
      <c r="CY55" s="3637"/>
      <c r="CZ55" s="3637"/>
      <c r="DA55" s="3637"/>
      <c r="DB55" s="3637"/>
      <c r="DC55" s="3637"/>
      <c r="DD55" s="3637"/>
      <c r="DE55" s="3637"/>
      <c r="DF55" s="1354"/>
      <c r="DG55" s="1354"/>
      <c r="DI55" s="795"/>
      <c r="DJ55" s="795" t="str">
        <f>IF(T55="","",T55)</f>
        <v>Добавить централизованную систему для дифференциации</v>
      </c>
      <c r="DK55" s="795"/>
      <c r="DL55" s="795"/>
    </row>
    <row s="2612" customFormat="1" customHeight="1" ht="0.75">
      <c r="A56" s="1373" t="s">
        <v>178</v>
      </c>
      <c r="B56" s="1373"/>
      <c r="C56" s="1373"/>
      <c r="D56" s="1373"/>
      <c r="E56" s="2107"/>
      <c r="F56" s="1373"/>
      <c r="G56" s="1373"/>
      <c r="H56" s="1373"/>
      <c r="I56" s="1373"/>
      <c r="J56" s="1373"/>
      <c r="K56" s="1373"/>
      <c r="L56" s="1376"/>
      <c r="M56" s="1351"/>
      <c r="N56" s="1351"/>
      <c r="O56" s="524"/>
      <c r="P56" s="385"/>
      <c r="Q56" s="1374"/>
      <c r="R56" s="385"/>
      <c r="S56" s="1352"/>
      <c r="T56" s="1355" t="s">
        <v>164</v>
      </c>
      <c r="U56" s="1354"/>
      <c r="V56" s="1354"/>
      <c r="W56" s="1354"/>
      <c r="X56" s="1354"/>
      <c r="Y56" s="1354"/>
      <c r="Z56" s="1354"/>
      <c r="AA56" s="1354"/>
      <c r="AB56" s="1354"/>
      <c r="AC56" s="1354"/>
      <c r="AD56" s="1354"/>
      <c r="AE56" s="1354"/>
      <c r="AF56" s="1354"/>
      <c r="AG56" s="1354"/>
      <c r="AH56" s="1354"/>
      <c r="AI56" s="1354"/>
      <c r="AJ56" s="1354"/>
      <c r="AK56" s="1354"/>
      <c r="AL56" s="3637"/>
      <c r="AM56" s="3637"/>
      <c r="AN56" s="3637"/>
      <c r="AO56" s="3637"/>
      <c r="AP56" s="3637"/>
      <c r="AQ56" s="3637"/>
      <c r="AR56" s="3637"/>
      <c r="AS56" s="3637"/>
      <c r="AT56" s="3637"/>
      <c r="AU56" s="3637"/>
      <c r="AV56" s="3637"/>
      <c r="AW56" s="3637"/>
      <c r="AX56" s="3637"/>
      <c r="AY56" s="3637"/>
      <c r="AZ56" s="3637"/>
      <c r="BA56" s="3637"/>
      <c r="BB56" s="3637"/>
      <c r="BC56" s="3637"/>
      <c r="BD56" s="3637"/>
      <c r="BE56" s="3637"/>
      <c r="BF56" s="3637"/>
      <c r="BG56" s="3637"/>
      <c r="BH56" s="3637"/>
      <c r="BI56" s="3637"/>
      <c r="BJ56" s="3637"/>
      <c r="BK56" s="3637"/>
      <c r="BL56" s="3637"/>
      <c r="BM56" s="3637"/>
      <c r="BN56" s="3637"/>
      <c r="BO56" s="3637"/>
      <c r="BP56" s="3637"/>
      <c r="BQ56" s="3637"/>
      <c r="BR56" s="3637"/>
      <c r="BS56" s="3637"/>
      <c r="BT56" s="3637"/>
      <c r="BU56" s="3637"/>
      <c r="BV56" s="3637"/>
      <c r="BW56" s="3637"/>
      <c r="BX56" s="3637"/>
      <c r="BY56" s="3637"/>
      <c r="BZ56" s="3637"/>
      <c r="CA56" s="3637"/>
      <c r="CB56" s="3637"/>
      <c r="CC56" s="3637"/>
      <c r="CD56" s="3637"/>
      <c r="CE56" s="3637"/>
      <c r="CF56" s="3637"/>
      <c r="CG56" s="3637"/>
      <c r="CH56" s="3637"/>
      <c r="CI56" s="3637"/>
      <c r="CJ56" s="3637"/>
      <c r="CK56" s="3637"/>
      <c r="CL56" s="3637"/>
      <c r="CM56" s="3637"/>
      <c r="CN56" s="3637"/>
      <c r="CO56" s="3637"/>
      <c r="CP56" s="3637"/>
      <c r="CQ56" s="3637"/>
      <c r="CR56" s="3637"/>
      <c r="CS56" s="3637"/>
      <c r="CT56" s="3637"/>
      <c r="CU56" s="3637"/>
      <c r="CV56" s="3637"/>
      <c r="CW56" s="3637"/>
      <c r="CX56" s="3637"/>
      <c r="CY56" s="3637"/>
      <c r="CZ56" s="3637"/>
      <c r="DA56" s="3637"/>
      <c r="DB56" s="3637"/>
      <c r="DC56" s="3637"/>
      <c r="DD56" s="3637"/>
      <c r="DE56" s="3637"/>
      <c r="DF56" s="1354"/>
      <c r="DG56" s="1354"/>
      <c r="DI56" s="506"/>
      <c r="DJ56" s="506" t="str">
        <f>IF(T56="","",T56)</f>
        <v>Добавить территорию для дифференциации</v>
      </c>
      <c r="DK56" s="506"/>
      <c r="DL56" s="506"/>
    </row>
    <row s="3623"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165</v>
      </c>
      <c r="U57" s="1354"/>
      <c r="V57" s="1354"/>
      <c r="W57" s="1354"/>
      <c r="X57" s="1354"/>
      <c r="Y57" s="1354"/>
      <c r="Z57" s="1354"/>
      <c r="AA57" s="1354"/>
      <c r="AB57" s="1354"/>
      <c r="AC57" s="1354"/>
      <c r="AD57" s="1354"/>
      <c r="AE57" s="1354"/>
      <c r="AF57" s="1354"/>
      <c r="AG57" s="1354"/>
      <c r="AH57" s="1354"/>
      <c r="AI57" s="1354"/>
      <c r="AJ57" s="1354"/>
      <c r="AK57" s="1354"/>
      <c r="AL57" s="3637"/>
      <c r="AM57" s="3637"/>
      <c r="AN57" s="3637"/>
      <c r="AO57" s="3637"/>
      <c r="AP57" s="3637"/>
      <c r="AQ57" s="3637"/>
      <c r="AR57" s="3637"/>
      <c r="AS57" s="3637"/>
      <c r="AT57" s="3637"/>
      <c r="AU57" s="3637"/>
      <c r="AV57" s="3637"/>
      <c r="AW57" s="3637"/>
      <c r="AX57" s="3637"/>
      <c r="AY57" s="3637"/>
      <c r="AZ57" s="3637"/>
      <c r="BA57" s="3637"/>
      <c r="BB57" s="3637"/>
      <c r="BC57" s="3637"/>
      <c r="BD57" s="3637"/>
      <c r="BE57" s="3637"/>
      <c r="BF57" s="3637"/>
      <c r="BG57" s="3637"/>
      <c r="BH57" s="3637"/>
      <c r="BI57" s="3637"/>
      <c r="BJ57" s="3637"/>
      <c r="BK57" s="3637"/>
      <c r="BL57" s="3637"/>
      <c r="BM57" s="3637"/>
      <c r="BN57" s="3637"/>
      <c r="BO57" s="3637"/>
      <c r="BP57" s="3637"/>
      <c r="BQ57" s="3637"/>
      <c r="BR57" s="3637"/>
      <c r="BS57" s="3637"/>
      <c r="BT57" s="3637"/>
      <c r="BU57" s="3637"/>
      <c r="BV57" s="3637"/>
      <c r="BW57" s="3637"/>
      <c r="BX57" s="3637"/>
      <c r="BY57" s="3637"/>
      <c r="BZ57" s="3637"/>
      <c r="CA57" s="3637"/>
      <c r="CB57" s="3637"/>
      <c r="CC57" s="3637"/>
      <c r="CD57" s="3637"/>
      <c r="CE57" s="3637"/>
      <c r="CF57" s="3637"/>
      <c r="CG57" s="3637"/>
      <c r="CH57" s="3637"/>
      <c r="CI57" s="3637"/>
      <c r="CJ57" s="3637"/>
      <c r="CK57" s="3637"/>
      <c r="CL57" s="3637"/>
      <c r="CM57" s="3637"/>
      <c r="CN57" s="3637"/>
      <c r="CO57" s="3637"/>
      <c r="CP57" s="3637"/>
      <c r="CQ57" s="3637"/>
      <c r="CR57" s="3637"/>
      <c r="CS57" s="3637"/>
      <c r="CT57" s="3637"/>
      <c r="CU57" s="3637"/>
      <c r="CV57" s="3637"/>
      <c r="CW57" s="3637"/>
      <c r="CX57" s="3637"/>
      <c r="CY57" s="3637"/>
      <c r="CZ57" s="3637"/>
      <c r="DA57" s="3637"/>
      <c r="DB57" s="3637"/>
      <c r="DC57" s="3637"/>
      <c r="DD57" s="3637"/>
      <c r="DE57" s="3637"/>
      <c r="DF57" s="1354"/>
      <c r="DG57" s="1354"/>
      <c r="DI57" s="795"/>
      <c r="DJ57" s="795" t="str">
        <f>IF(T57="","",T57)</f>
        <v>Добавить наименование тарифа</v>
      </c>
      <c r="DK57" s="795"/>
      <c r="DL57" s="795"/>
    </row>
    <row customHeight="1" ht="11.25">
      <c r="M58" s="1168"/>
      <c r="N58" s="1168"/>
      <c r="O58" s="543"/>
      <c r="P58" s="1163"/>
      <c r="Q58" s="1163"/>
      <c r="R58" s="1163"/>
      <c r="S58" s="1163"/>
      <c r="AL58" s="3340"/>
      <c r="AM58" s="3340"/>
      <c r="AN58" s="3340"/>
      <c r="AO58" s="3340"/>
      <c r="AP58" s="3340"/>
      <c r="AQ58" s="3340"/>
      <c r="AR58" s="3340"/>
      <c r="AS58" s="3340"/>
      <c r="AT58" s="3340"/>
      <c r="AU58" s="3340"/>
      <c r="AV58" s="3340"/>
      <c r="AW58" s="3340"/>
      <c r="AX58" s="3340"/>
      <c r="AY58" s="3340"/>
      <c r="AZ58" s="3340"/>
      <c r="BA58" s="3340"/>
      <c r="BB58" s="3340"/>
      <c r="BC58" s="3340"/>
      <c r="BD58" s="3340"/>
      <c r="BE58" s="3340"/>
      <c r="BF58" s="3340"/>
      <c r="BG58" s="3340"/>
      <c r="BH58" s="3340"/>
      <c r="BI58" s="3340"/>
      <c r="BJ58" s="3340"/>
      <c r="BK58" s="3340"/>
      <c r="BL58" s="3340"/>
      <c r="BM58" s="3340"/>
      <c r="BN58" s="3340"/>
      <c r="BO58" s="3340"/>
      <c r="BP58" s="3340"/>
      <c r="BQ58" s="3340"/>
      <c r="BR58" s="3340"/>
      <c r="BS58" s="3340"/>
      <c r="BT58" s="3340"/>
      <c r="BU58" s="3340"/>
      <c r="BV58" s="3340"/>
      <c r="BW58" s="3340"/>
      <c r="BX58" s="3340"/>
      <c r="BY58" s="3340"/>
      <c r="BZ58" s="3340"/>
      <c r="CA58" s="3340"/>
      <c r="CB58" s="3340"/>
      <c r="CC58" s="3340"/>
      <c r="CD58" s="3340"/>
      <c r="CE58" s="3340"/>
      <c r="CF58" s="3340"/>
      <c r="CG58" s="3340"/>
      <c r="CH58" s="3340"/>
      <c r="CI58" s="3340"/>
      <c r="CJ58" s="3340"/>
      <c r="CK58" s="3340"/>
      <c r="CL58" s="3340"/>
      <c r="CM58" s="3340"/>
      <c r="CN58" s="3340"/>
      <c r="CO58" s="3340"/>
      <c r="CP58" s="3340"/>
      <c r="CQ58" s="3340"/>
      <c r="CR58" s="3340"/>
      <c r="CS58" s="3340"/>
      <c r="CT58" s="3340"/>
      <c r="CU58" s="3340"/>
      <c r="CV58" s="3340"/>
      <c r="CW58" s="3340"/>
      <c r="CX58" s="3340"/>
      <c r="CY58" s="3340"/>
      <c r="CZ58" s="3340"/>
      <c r="DA58" s="3340"/>
      <c r="DB58" s="3340"/>
      <c r="DC58" s="3340"/>
      <c r="DD58" s="3340"/>
      <c r="DE58" s="3340"/>
      <c r="DH58" s="1163"/>
      <c r="DI58" s="1163"/>
      <c r="DJ58" s="1163"/>
      <c r="DK58" s="1163"/>
      <c r="DL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965"/>
      <c r="AM59" s="3965"/>
      <c r="AN59" s="3965"/>
      <c r="AO59" s="3965"/>
      <c r="AP59" s="3965"/>
      <c r="AQ59" s="3965"/>
      <c r="AR59" s="3965"/>
      <c r="AS59" s="3965"/>
      <c r="AT59" s="3965"/>
      <c r="AU59" s="3965"/>
      <c r="AV59" s="3965"/>
      <c r="AW59" s="3965"/>
      <c r="AX59" s="3965"/>
      <c r="AY59" s="3965"/>
      <c r="AZ59" s="3965"/>
      <c r="BA59" s="3965"/>
      <c r="BB59" s="3965"/>
      <c r="BC59" s="3965"/>
      <c r="BD59" s="3965"/>
      <c r="BE59" s="3965"/>
      <c r="BF59" s="3965"/>
      <c r="BG59" s="3965"/>
      <c r="BH59" s="3965"/>
      <c r="BI59" s="3965"/>
      <c r="BJ59" s="3965"/>
      <c r="BK59" s="3965"/>
      <c r="BL59" s="3965"/>
      <c r="BM59" s="3965"/>
      <c r="BN59" s="3965"/>
      <c r="BO59" s="3965"/>
      <c r="BP59" s="3965"/>
      <c r="BQ59" s="3965"/>
      <c r="BR59" s="3965"/>
      <c r="BS59" s="3965"/>
      <c r="BT59" s="3965"/>
      <c r="BU59" s="3965"/>
      <c r="BV59" s="3965"/>
      <c r="BW59" s="3965"/>
      <c r="BX59" s="3965"/>
      <c r="BY59" s="3965"/>
      <c r="BZ59" s="3965"/>
      <c r="CA59" s="3965"/>
      <c r="CB59" s="3965"/>
      <c r="CC59" s="3965"/>
      <c r="CD59" s="3965"/>
      <c r="CE59" s="3965"/>
      <c r="CF59" s="3965"/>
      <c r="CG59" s="3965"/>
      <c r="CH59" s="3965"/>
      <c r="CI59" s="3965"/>
      <c r="CJ59" s="3965"/>
      <c r="CK59" s="3965"/>
      <c r="CL59" s="3965"/>
      <c r="CM59" s="3965"/>
      <c r="CN59" s="3965"/>
      <c r="CO59" s="3965"/>
      <c r="CP59" s="3965"/>
      <c r="CQ59" s="3965"/>
      <c r="CR59" s="3965"/>
      <c r="CS59" s="3965"/>
      <c r="CT59" s="3965"/>
      <c r="CU59" s="3965"/>
      <c r="CV59" s="3965"/>
      <c r="CW59" s="3965"/>
      <c r="CX59" s="3965"/>
      <c r="CY59" s="3965"/>
      <c r="CZ59" s="3965"/>
      <c r="DA59" s="3965"/>
      <c r="DB59" s="3965"/>
      <c r="DC59" s="3965"/>
      <c r="DD59" s="3965"/>
      <c r="DE59" s="3965"/>
      <c r="DF59" s="2106"/>
      <c r="DG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3965"/>
      <c r="AM60" s="3965"/>
      <c r="AN60" s="3965"/>
      <c r="AO60" s="3965"/>
      <c r="AP60" s="3965"/>
      <c r="AQ60" s="3965"/>
      <c r="AR60" s="3965"/>
      <c r="AS60" s="3965"/>
      <c r="AT60" s="3965"/>
      <c r="AU60" s="3965"/>
      <c r="AV60" s="3965"/>
      <c r="AW60" s="3965"/>
      <c r="AX60" s="3965"/>
      <c r="AY60" s="3965"/>
      <c r="AZ60" s="3965"/>
      <c r="BA60" s="3965"/>
      <c r="BB60" s="3965"/>
      <c r="BC60" s="3965"/>
      <c r="BD60" s="3965"/>
      <c r="BE60" s="3965"/>
      <c r="BF60" s="3965"/>
      <c r="BG60" s="3965"/>
      <c r="BH60" s="3965"/>
      <c r="BI60" s="3965"/>
      <c r="BJ60" s="3965"/>
      <c r="BK60" s="3965"/>
      <c r="BL60" s="3965"/>
      <c r="BM60" s="3965"/>
      <c r="BN60" s="3965"/>
      <c r="BO60" s="3965"/>
      <c r="BP60" s="3965"/>
      <c r="BQ60" s="3965"/>
      <c r="BR60" s="3965"/>
      <c r="BS60" s="3965"/>
      <c r="BT60" s="3965"/>
      <c r="BU60" s="3965"/>
      <c r="BV60" s="3965"/>
      <c r="BW60" s="3965"/>
      <c r="BX60" s="3965"/>
      <c r="BY60" s="3965"/>
      <c r="BZ60" s="3965"/>
      <c r="CA60" s="3965"/>
      <c r="CB60" s="3965"/>
      <c r="CC60" s="3965"/>
      <c r="CD60" s="3965"/>
      <c r="CE60" s="3965"/>
      <c r="CF60" s="3965"/>
      <c r="CG60" s="3965"/>
      <c r="CH60" s="3965"/>
      <c r="CI60" s="3965"/>
      <c r="CJ60" s="3965"/>
      <c r="CK60" s="3965"/>
      <c r="CL60" s="3965"/>
      <c r="CM60" s="3965"/>
      <c r="CN60" s="3965"/>
      <c r="CO60" s="3965"/>
      <c r="CP60" s="3965"/>
      <c r="CQ60" s="3965"/>
      <c r="CR60" s="3965"/>
      <c r="CS60" s="3965"/>
      <c r="CT60" s="3965"/>
      <c r="CU60" s="3965"/>
      <c r="CV60" s="3965"/>
      <c r="CW60" s="3965"/>
      <c r="CX60" s="3965"/>
      <c r="CY60" s="3965"/>
      <c r="CZ60" s="3965"/>
      <c r="DA60" s="3965"/>
      <c r="DB60" s="3965"/>
      <c r="DC60" s="3965"/>
      <c r="DD60" s="3965"/>
      <c r="DE60" s="3965"/>
      <c r="DF60" s="2106"/>
      <c r="DG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3965"/>
      <c r="AM61" s="3965"/>
      <c r="AN61" s="3965"/>
      <c r="AO61" s="3965"/>
      <c r="AP61" s="3965"/>
      <c r="AQ61" s="3965"/>
      <c r="AR61" s="3965"/>
      <c r="AS61" s="3965"/>
      <c r="AT61" s="3965"/>
      <c r="AU61" s="3965"/>
      <c r="AV61" s="3965"/>
      <c r="AW61" s="3965"/>
      <c r="AX61" s="3965"/>
      <c r="AY61" s="3965"/>
      <c r="AZ61" s="3965"/>
      <c r="BA61" s="3965"/>
      <c r="BB61" s="3965"/>
      <c r="BC61" s="3965"/>
      <c r="BD61" s="3965"/>
      <c r="BE61" s="3965"/>
      <c r="BF61" s="3965"/>
      <c r="BG61" s="3965"/>
      <c r="BH61" s="3965"/>
      <c r="BI61" s="3965"/>
      <c r="BJ61" s="3965"/>
      <c r="BK61" s="3965"/>
      <c r="BL61" s="3965"/>
      <c r="BM61" s="3965"/>
      <c r="BN61" s="3965"/>
      <c r="BO61" s="3965"/>
      <c r="BP61" s="3965"/>
      <c r="BQ61" s="3965"/>
      <c r="BR61" s="3965"/>
      <c r="BS61" s="3965"/>
      <c r="BT61" s="3965"/>
      <c r="BU61" s="3965"/>
      <c r="BV61" s="3965"/>
      <c r="BW61" s="3965"/>
      <c r="BX61" s="3965"/>
      <c r="BY61" s="3965"/>
      <c r="BZ61" s="3965"/>
      <c r="CA61" s="3965"/>
      <c r="CB61" s="3965"/>
      <c r="CC61" s="3965"/>
      <c r="CD61" s="3965"/>
      <c r="CE61" s="3965"/>
      <c r="CF61" s="3965"/>
      <c r="CG61" s="3965"/>
      <c r="CH61" s="3965"/>
      <c r="CI61" s="3965"/>
      <c r="CJ61" s="3965"/>
      <c r="CK61" s="3965"/>
      <c r="CL61" s="3965"/>
      <c r="CM61" s="3965"/>
      <c r="CN61" s="3965"/>
      <c r="CO61" s="3965"/>
      <c r="CP61" s="3965"/>
      <c r="CQ61" s="3965"/>
      <c r="CR61" s="3965"/>
      <c r="CS61" s="3965"/>
      <c r="CT61" s="3965"/>
      <c r="CU61" s="3965"/>
      <c r="CV61" s="3965"/>
      <c r="CW61" s="3965"/>
      <c r="CX61" s="3965"/>
      <c r="CY61" s="3965"/>
      <c r="CZ61" s="3965"/>
      <c r="DA61" s="3965"/>
      <c r="DB61" s="3965"/>
      <c r="DC61" s="3965"/>
      <c r="DD61" s="3965"/>
      <c r="DE61" s="3965"/>
      <c r="DF61" s="2106"/>
      <c r="DG61" s="2106"/>
    </row>
    <row customHeight="1" ht="14.25">
      <c r="O62" s="543"/>
      <c r="AL62" s="3340"/>
      <c r="AM62" s="3340"/>
      <c r="AN62" s="3340"/>
      <c r="AO62" s="3340"/>
      <c r="AP62" s="3340"/>
      <c r="AQ62" s="3340"/>
      <c r="AR62" s="3340"/>
      <c r="AS62" s="3340"/>
      <c r="AT62" s="3340"/>
      <c r="AU62" s="3340"/>
      <c r="AV62" s="3340"/>
      <c r="AW62" s="3340"/>
      <c r="AX62" s="3340"/>
      <c r="AY62" s="3340"/>
      <c r="AZ62" s="3340"/>
      <c r="BA62" s="3340"/>
      <c r="BB62" s="3340"/>
      <c r="BC62" s="3340"/>
      <c r="BD62" s="3340"/>
      <c r="BE62" s="3340"/>
      <c r="BF62" s="3340"/>
      <c r="BG62" s="3340"/>
      <c r="BH62" s="3340"/>
      <c r="BI62" s="3340"/>
      <c r="BJ62" s="3340"/>
      <c r="BK62" s="3340"/>
      <c r="BL62" s="3340"/>
      <c r="BM62" s="3340"/>
      <c r="BN62" s="3340"/>
      <c r="BO62" s="3340"/>
      <c r="BP62" s="3340"/>
      <c r="BQ62" s="3340"/>
      <c r="BR62" s="3340"/>
      <c r="BS62" s="3340"/>
      <c r="BT62" s="3340"/>
      <c r="BU62" s="3340"/>
      <c r="BV62" s="3340"/>
      <c r="BW62" s="3340"/>
      <c r="BX62" s="3340"/>
      <c r="BY62" s="3340"/>
      <c r="BZ62" s="3340"/>
      <c r="CA62" s="3340"/>
      <c r="CB62" s="3340"/>
      <c r="CC62" s="3340"/>
      <c r="CD62" s="3340"/>
      <c r="CE62" s="3340"/>
      <c r="CF62" s="3340"/>
      <c r="CG62" s="3340"/>
      <c r="CH62" s="3340"/>
      <c r="CI62" s="3340"/>
      <c r="CJ62" s="3340"/>
      <c r="CK62" s="3340"/>
      <c r="CL62" s="3340"/>
      <c r="CM62" s="3340"/>
      <c r="CN62" s="3340"/>
      <c r="CO62" s="3340"/>
      <c r="CP62" s="3340"/>
      <c r="CQ62" s="3340"/>
      <c r="CR62" s="3340"/>
      <c r="CS62" s="3340"/>
      <c r="CT62" s="3340"/>
      <c r="CU62" s="3340"/>
      <c r="CV62" s="3340"/>
      <c r="CW62" s="3340"/>
      <c r="CX62" s="3340"/>
      <c r="CY62" s="3340"/>
      <c r="CZ62" s="3340"/>
      <c r="DA62" s="3340"/>
      <c r="DB62" s="3340"/>
      <c r="DC62" s="3340"/>
      <c r="DD62" s="3340"/>
      <c r="DE62" s="3340"/>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3965"/>
      <c r="AM63" s="3965"/>
      <c r="AN63" s="3965"/>
      <c r="AO63" s="3965"/>
      <c r="AP63" s="3965"/>
      <c r="AQ63" s="3965"/>
      <c r="AR63" s="3965"/>
      <c r="AS63" s="3965"/>
      <c r="AT63" s="3965"/>
      <c r="AU63" s="3965"/>
      <c r="AV63" s="3965"/>
      <c r="AW63" s="3965"/>
      <c r="AX63" s="3965"/>
      <c r="AY63" s="3965"/>
      <c r="AZ63" s="3965"/>
      <c r="BA63" s="3965"/>
      <c r="BB63" s="3965"/>
      <c r="BC63" s="3965"/>
      <c r="BD63" s="3965"/>
      <c r="BE63" s="3965"/>
      <c r="BF63" s="3965"/>
      <c r="BG63" s="3965"/>
      <c r="BH63" s="3965"/>
      <c r="BI63" s="3965"/>
      <c r="BJ63" s="3965"/>
      <c r="BK63" s="3965"/>
      <c r="BL63" s="3965"/>
      <c r="BM63" s="3965"/>
      <c r="BN63" s="3965"/>
      <c r="BO63" s="3965"/>
      <c r="BP63" s="3965"/>
      <c r="BQ63" s="3965"/>
      <c r="BR63" s="3965"/>
      <c r="BS63" s="3965"/>
      <c r="BT63" s="3965"/>
      <c r="BU63" s="3965"/>
      <c r="BV63" s="3965"/>
      <c r="BW63" s="3965"/>
      <c r="BX63" s="3965"/>
      <c r="BY63" s="3965"/>
      <c r="BZ63" s="3965"/>
      <c r="CA63" s="3965"/>
      <c r="CB63" s="3965"/>
      <c r="CC63" s="3965"/>
      <c r="CD63" s="3965"/>
      <c r="CE63" s="3965"/>
      <c r="CF63" s="3965"/>
      <c r="CG63" s="3965"/>
      <c r="CH63" s="3965"/>
      <c r="CI63" s="3965"/>
      <c r="CJ63" s="3965"/>
      <c r="CK63" s="3965"/>
      <c r="CL63" s="3965"/>
      <c r="CM63" s="3965"/>
      <c r="CN63" s="3965"/>
      <c r="CO63" s="3965"/>
      <c r="CP63" s="3965"/>
      <c r="CQ63" s="3965"/>
      <c r="CR63" s="3965"/>
      <c r="CS63" s="3965"/>
      <c r="CT63" s="3965"/>
      <c r="CU63" s="3965"/>
      <c r="CV63" s="3965"/>
      <c r="CW63" s="3965"/>
      <c r="CX63" s="3965"/>
      <c r="CY63" s="3965"/>
      <c r="CZ63" s="3965"/>
      <c r="DA63" s="3965"/>
      <c r="DB63" s="3965"/>
      <c r="DC63" s="3965"/>
      <c r="DD63" s="3965"/>
      <c r="DE63" s="3965"/>
      <c r="DF63" s="2106"/>
      <c r="DG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3965"/>
      <c r="AM64" s="3965"/>
      <c r="AN64" s="3965"/>
      <c r="AO64" s="3965"/>
      <c r="AP64" s="3965"/>
      <c r="AQ64" s="3965"/>
      <c r="AR64" s="3965"/>
      <c r="AS64" s="3965"/>
      <c r="AT64" s="3965"/>
      <c r="AU64" s="3965"/>
      <c r="AV64" s="3965"/>
      <c r="AW64" s="3965"/>
      <c r="AX64" s="3965"/>
      <c r="AY64" s="3965"/>
      <c r="AZ64" s="3965"/>
      <c r="BA64" s="3965"/>
      <c r="BB64" s="3965"/>
      <c r="BC64" s="3965"/>
      <c r="BD64" s="3965"/>
      <c r="BE64" s="3965"/>
      <c r="BF64" s="3965"/>
      <c r="BG64" s="3965"/>
      <c r="BH64" s="3965"/>
      <c r="BI64" s="3965"/>
      <c r="BJ64" s="3965"/>
      <c r="BK64" s="3965"/>
      <c r="BL64" s="3965"/>
      <c r="BM64" s="3965"/>
      <c r="BN64" s="3965"/>
      <c r="BO64" s="3965"/>
      <c r="BP64" s="3965"/>
      <c r="BQ64" s="3965"/>
      <c r="BR64" s="3965"/>
      <c r="BS64" s="3965"/>
      <c r="BT64" s="3965"/>
      <c r="BU64" s="3965"/>
      <c r="BV64" s="3965"/>
      <c r="BW64" s="3965"/>
      <c r="BX64" s="3965"/>
      <c r="BY64" s="3965"/>
      <c r="BZ64" s="3965"/>
      <c r="CA64" s="3965"/>
      <c r="CB64" s="3965"/>
      <c r="CC64" s="3965"/>
      <c r="CD64" s="3965"/>
      <c r="CE64" s="3965"/>
      <c r="CF64" s="3965"/>
      <c r="CG64" s="3965"/>
      <c r="CH64" s="3965"/>
      <c r="CI64" s="3965"/>
      <c r="CJ64" s="3965"/>
      <c r="CK64" s="3965"/>
      <c r="CL64" s="3965"/>
      <c r="CM64" s="3965"/>
      <c r="CN64" s="3965"/>
      <c r="CO64" s="3965"/>
      <c r="CP64" s="3965"/>
      <c r="CQ64" s="3965"/>
      <c r="CR64" s="3965"/>
      <c r="CS64" s="3965"/>
      <c r="CT64" s="3965"/>
      <c r="CU64" s="3965"/>
      <c r="CV64" s="3965"/>
      <c r="CW64" s="3965"/>
      <c r="CX64" s="3965"/>
      <c r="CY64" s="3965"/>
      <c r="CZ64" s="3965"/>
      <c r="DA64" s="3965"/>
      <c r="DB64" s="3965"/>
      <c r="DC64" s="3965"/>
      <c r="DD64" s="3965"/>
      <c r="DE64" s="3965"/>
      <c r="DF64" s="2106"/>
      <c r="DG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3965"/>
      <c r="AM65" s="3965"/>
      <c r="AN65" s="3965"/>
      <c r="AO65" s="3965"/>
      <c r="AP65" s="3965"/>
      <c r="AQ65" s="3965"/>
      <c r="AR65" s="3965"/>
      <c r="AS65" s="3965"/>
      <c r="AT65" s="3965"/>
      <c r="AU65" s="3965"/>
      <c r="AV65" s="3965"/>
      <c r="AW65" s="3965"/>
      <c r="AX65" s="3965"/>
      <c r="AY65" s="3965"/>
      <c r="AZ65" s="3965"/>
      <c r="BA65" s="3965"/>
      <c r="BB65" s="3965"/>
      <c r="BC65" s="3965"/>
      <c r="BD65" s="3965"/>
      <c r="BE65" s="3965"/>
      <c r="BF65" s="3965"/>
      <c r="BG65" s="3965"/>
      <c r="BH65" s="3965"/>
      <c r="BI65" s="3965"/>
      <c r="BJ65" s="3965"/>
      <c r="BK65" s="3965"/>
      <c r="BL65" s="3965"/>
      <c r="BM65" s="3965"/>
      <c r="BN65" s="3965"/>
      <c r="BO65" s="3965"/>
      <c r="BP65" s="3965"/>
      <c r="BQ65" s="3965"/>
      <c r="BR65" s="3965"/>
      <c r="BS65" s="3965"/>
      <c r="BT65" s="3965"/>
      <c r="BU65" s="3965"/>
      <c r="BV65" s="3965"/>
      <c r="BW65" s="3965"/>
      <c r="BX65" s="3965"/>
      <c r="BY65" s="3965"/>
      <c r="BZ65" s="3965"/>
      <c r="CA65" s="3965"/>
      <c r="CB65" s="3965"/>
      <c r="CC65" s="3965"/>
      <c r="CD65" s="3965"/>
      <c r="CE65" s="3965"/>
      <c r="CF65" s="3965"/>
      <c r="CG65" s="3965"/>
      <c r="CH65" s="3965"/>
      <c r="CI65" s="3965"/>
      <c r="CJ65" s="3965"/>
      <c r="CK65" s="3965"/>
      <c r="CL65" s="3965"/>
      <c r="CM65" s="3965"/>
      <c r="CN65" s="3965"/>
      <c r="CO65" s="3965"/>
      <c r="CP65" s="3965"/>
      <c r="CQ65" s="3965"/>
      <c r="CR65" s="3965"/>
      <c r="CS65" s="3965"/>
      <c r="CT65" s="3965"/>
      <c r="CU65" s="3965"/>
      <c r="CV65" s="3965"/>
      <c r="CW65" s="3965"/>
      <c r="CX65" s="3965"/>
      <c r="CY65" s="3965"/>
      <c r="CZ65" s="3965"/>
      <c r="DA65" s="3965"/>
      <c r="DB65" s="3965"/>
      <c r="DC65" s="3965"/>
      <c r="DD65" s="3965"/>
      <c r="DE65" s="3965"/>
      <c r="DF65" s="2106"/>
      <c r="DG65" s="2106"/>
    </row>
  </sheetData>
  <sheetProtection formatColumns="0" formatRows="0" autoFilter="0" sort="0" insertRows="0" insertColumns="1" deleteRows="0" deleteColumns="0"/>
  <mergeCells count="320">
    <mergeCell ref="V47:AC47"/>
    <mergeCell ref="AD47:DF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49:DG51"/>
    <mergeCell ref="T59:DG59"/>
    <mergeCell ref="T60:DG60"/>
    <mergeCell ref="AA42:AB42"/>
    <mergeCell ref="AI42:AJ42"/>
    <mergeCell ref="E43:E56"/>
    <mergeCell ref="V43:AC43"/>
    <mergeCell ref="AD43:DF43"/>
    <mergeCell ref="F44:F55"/>
    <mergeCell ref="V44:AC44"/>
    <mergeCell ref="AD44:DF44"/>
    <mergeCell ref="G45:G54"/>
    <mergeCell ref="V45:AC45"/>
    <mergeCell ref="AD45:DF45"/>
    <mergeCell ref="H46:H53"/>
    <mergeCell ref="V46:AC46"/>
    <mergeCell ref="AD46:DF46"/>
    <mergeCell ref="P47:P52"/>
    <mergeCell ref="J48:J51"/>
    <mergeCell ref="Q48:Q51"/>
    <mergeCell ref="V48:AC48"/>
    <mergeCell ref="AD48:DF48"/>
    <mergeCell ref="K49:K50"/>
    <mergeCell ref="Z49:Z50"/>
    <mergeCell ref="T64:DG64"/>
    <mergeCell ref="T65:DG65"/>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3:DG63"/>
    <mergeCell ref="T61:DG61"/>
    <mergeCell ref="AJ49:AJ50"/>
    <mergeCell ref="AK49:AK5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K458801:DE458801 AI49 AK196657:DE196657 AI8 AC8 AA8 AI17 AK262193:DE262193 AA49 AC49 AK327729:DE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7B57A-B618-1D61-4752-CCDB082CA2D1}"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675" width="3.7109375" hidden="1" customWidth="1"/>
    <col min="17" max="18" style="3968" width="3.7109375" customWidth="1"/>
    <col min="19" max="19" style="3969" width="12.7109375" customWidth="1"/>
    <col min="20" max="20" style="3061" width="32.00390625" customWidth="1"/>
    <col min="21" max="21" style="3061" width="0.140625" customWidth="1"/>
    <col min="22" max="22" style="3061" width="24.7109375" hidden="1" customWidth="1"/>
    <col min="23" max="23" style="3061" width="0.140625" hidden="1" customWidth="1"/>
    <col min="24" max="25" style="3061" width="24.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0" style="3061" width="24.7109375" customWidth="1"/>
    <col min="31" max="31" style="3061" width="0.140625" customWidth="1"/>
    <col min="32" max="33" style="3061" width="24.7109375" customWidth="1"/>
    <col min="34" max="34" style="3061" width="11.7109375" customWidth="1"/>
    <col min="35" max="35" style="3061" width="3.7109375" customWidth="1"/>
    <col min="36" max="36" style="3061" width="11.7109375" customWidth="1"/>
    <col min="37" max="37" style="3061" width="8.57421875" hidden="1" customWidth="1"/>
    <col min="38" max="38" style="3061" width="4.7109375" customWidth="1"/>
    <col min="39" max="39" style="3061" width="115.7109375" customWidth="1"/>
    <col min="40" max="41" style="2612" width="10.57421875"/>
    <col min="42" max="42" style="2612" width="11.140625" customWidth="1"/>
    <col min="43" max="44" style="2612"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403</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410</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623"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162</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623"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163</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623"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644"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644" customFormat="1" customHeight="1" ht="14.25" hidden="1">
      <c r="L21" s="1359"/>
      <c r="M21" s="1392"/>
      <c r="N21" s="1392"/>
      <c r="O21" s="1392"/>
      <c r="P21" s="1392"/>
      <c r="Q21" s="1401"/>
      <c r="R21" s="1401"/>
      <c r="S21" s="735"/>
      <c r="AC21" s="1396"/>
      <c r="AK21" s="1396"/>
      <c r="AN21" s="517"/>
      <c r="AO21" s="517"/>
      <c r="AP21" s="517"/>
      <c r="AQ21" s="517"/>
      <c r="AR21" s="517"/>
    </row>
    <row s="3644"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Филиал "Смоленская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66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100"/>
      <c r="X29" s="2100"/>
      <c r="Y29" s="2100"/>
      <c r="Z29" s="2100"/>
      <c r="AA29" s="2100"/>
      <c r="AB29" s="2100"/>
      <c r="AC29" s="322"/>
      <c r="AD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100"/>
      <c r="AF29" s="2100"/>
      <c r="AG29" s="2100"/>
      <c r="AH29" s="2100"/>
      <c r="AI29" s="2100"/>
      <c r="AJ29" s="2100"/>
      <c r="AK29" s="322"/>
      <c r="AL29" s="322"/>
      <c r="AM29" s="268"/>
      <c r="AN29" s="368"/>
      <c r="AO29" s="368"/>
      <c r="AP29" s="368"/>
      <c r="AQ29" s="368"/>
      <c r="AR29" s="368"/>
    </row>
    <row s="3663"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45274.43614583334</v>
      </c>
      <c r="W30" s="2099"/>
      <c r="X30" s="2099"/>
      <c r="Y30" s="2099"/>
      <c r="Z30" s="2099"/>
      <c r="AA30" s="2099"/>
      <c r="AB30" s="2099"/>
      <c r="AC30" s="322"/>
      <c r="AD30" s="2099" t="str">
        <f>IF(TITLE_DATE_PR_CHANGE="",IF(TITLE_DATE_PR="","",TITLE_DATE_PR),TITLE_DATE_PR_CHANGE)</f>
        <v>45274.43614583334</v>
      </c>
      <c r="AE30" s="2099"/>
      <c r="AF30" s="2099"/>
      <c r="AG30" s="2099"/>
      <c r="AH30" s="2099"/>
      <c r="AI30" s="2099"/>
      <c r="AJ30" s="2099"/>
      <c r="AK30" s="322"/>
      <c r="AL30" s="322"/>
      <c r="AM30" s="268"/>
      <c r="AN30" s="368"/>
      <c r="AO30" s="368"/>
      <c r="AP30" s="368"/>
      <c r="AQ30" s="368"/>
      <c r="AR30" s="368"/>
    </row>
    <row s="3663"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185,186,319</v>
      </c>
      <c r="W31" s="2100"/>
      <c r="X31" s="2100"/>
      <c r="Y31" s="2100"/>
      <c r="Z31" s="2100"/>
      <c r="AA31" s="2100"/>
      <c r="AB31" s="2100"/>
      <c r="AC31" s="322"/>
      <c r="AD31" s="2100" t="str">
        <f>IF(TITLE_NUMBER_PR_CHANGE="",IF(TITLE_NUMBER_PR="","",TITLE_NUMBER_PR),TITLE_NUMBER_PR_CHANGE)</f>
        <v>185,186,319</v>
      </c>
      <c r="AE31" s="2100"/>
      <c r="AF31" s="2100"/>
      <c r="AG31" s="2100"/>
      <c r="AH31" s="2100"/>
      <c r="AI31" s="2100"/>
      <c r="AJ31" s="2100"/>
      <c r="AK31" s="322"/>
      <c r="AL31" s="322"/>
      <c r="AM31" s="268"/>
      <c r="AN31" s="368"/>
      <c r="AO31" s="368"/>
      <c r="AP31" s="368"/>
      <c r="AQ31" s="368"/>
      <c r="AR31" s="368"/>
    </row>
    <row s="366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https://rek.admin-smolensk.ru/docs/postmin-2023/</v>
      </c>
      <c r="W32" s="2100"/>
      <c r="X32" s="2100"/>
      <c r="Y32" s="2100"/>
      <c r="Z32" s="2100"/>
      <c r="AA32" s="2100"/>
      <c r="AB32" s="2100"/>
      <c r="AC32" s="322"/>
      <c r="AD32" s="2100" t="str">
        <f>IF(TITLE_IST_PUB_CHANGE="",IF(TITLE_IST_PUB="","",TITLE_IST_PUB),TITLE_IST_PUB_CHANGE)</f>
        <v>https://rek.admin-smolensk.ru/docs/postmin-2023/</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663"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45274.43614583334</v>
      </c>
      <c r="W34" s="2099"/>
      <c r="X34" s="2099"/>
      <c r="Y34" s="2099"/>
      <c r="Z34" s="2099"/>
      <c r="AA34" s="2099"/>
      <c r="AB34" s="2099"/>
      <c r="AC34" s="322"/>
      <c r="AD34" s="2099" t="str">
        <f>IF(TITLE_DATE_PR_CHANGE="",IF(TITLE_DATE_PR="","",TITLE_DATE_PR),TITLE_DATE_PR_CHANGE)</f>
        <v>45274.43614583334</v>
      </c>
      <c r="AE34" s="2099"/>
      <c r="AF34" s="2099"/>
      <c r="AG34" s="2099"/>
      <c r="AH34" s="2099"/>
      <c r="AI34" s="2099"/>
      <c r="AJ34" s="2099"/>
      <c r="AK34" s="322"/>
      <c r="AL34" s="322"/>
      <c r="AM34" s="268"/>
      <c r="AN34" s="368"/>
      <c r="AO34" s="368"/>
      <c r="AP34" s="368"/>
      <c r="AQ34" s="368"/>
      <c r="AR34" s="368"/>
    </row>
    <row s="3663" customFormat="1" customHeight="1" ht="18.7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185,186,319</v>
      </c>
      <c r="W35" s="2100"/>
      <c r="X35" s="2100"/>
      <c r="Y35" s="2100"/>
      <c r="Z35" s="2100"/>
      <c r="AA35" s="2100"/>
      <c r="AB35" s="2100"/>
      <c r="AC35" s="322"/>
      <c r="AD35" s="2100" t="str">
        <f>IF(TITLE_NUMBER_PR_CHANGE="",IF(TITLE_NUMBER_PR="","",TITLE_NUMBER_PR),TITLE_NUMBER_PR_CHANGE)</f>
        <v>185,186,319</v>
      </c>
      <c r="AE35" s="2100"/>
      <c r="AF35" s="2100"/>
      <c r="AG35" s="2100"/>
      <c r="AH35" s="2100"/>
      <c r="AI35" s="2100"/>
      <c r="AJ35" s="2100"/>
      <c r="AK35" s="322"/>
      <c r="AL35" s="322"/>
      <c r="AM35" s="268"/>
      <c r="AN35" s="368"/>
      <c r="AO35" s="368"/>
      <c r="AP35" s="368"/>
      <c r="AQ35" s="368"/>
      <c r="AR35" s="368"/>
    </row>
    <row s="366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87</v>
      </c>
      <c r="T39" s="2062" t="s">
        <v>426</v>
      </c>
      <c r="U39" s="289"/>
      <c r="V39" s="2126" t="s">
        <v>427</v>
      </c>
      <c r="W39" s="2127"/>
      <c r="X39" s="2127"/>
      <c r="Y39" s="2127"/>
      <c r="Z39" s="2127"/>
      <c r="AA39" s="2127"/>
      <c r="AB39" s="2128"/>
      <c r="AC39" s="2129" t="s">
        <v>428</v>
      </c>
      <c r="AD39" s="2126" t="s">
        <v>427</v>
      </c>
      <c r="AE39" s="2127"/>
      <c r="AF39" s="2127"/>
      <c r="AG39" s="2127"/>
      <c r="AH39" s="2127"/>
      <c r="AI39" s="2127"/>
      <c r="AJ39" s="2128"/>
      <c r="AK39" s="2129" t="s">
        <v>429</v>
      </c>
      <c r="AL39" s="2132" t="s">
        <v>430</v>
      </c>
      <c r="AM39" s="1971"/>
    </row>
    <row customHeight="1" ht="33.75">
      <c r="Q40" s="377"/>
      <c r="R40" s="377"/>
      <c r="S40" s="2125"/>
      <c r="T40" s="2062"/>
      <c r="U40" s="1038"/>
      <c r="V40" s="2135" t="s">
        <v>431</v>
      </c>
      <c r="W40" s="2116"/>
      <c r="X40" s="2118" t="s">
        <v>433</v>
      </c>
      <c r="Y40" s="2120"/>
      <c r="Z40" s="2118" t="s">
        <v>434</v>
      </c>
      <c r="AA40" s="2119"/>
      <c r="AB40" s="2120"/>
      <c r="AC40" s="2130"/>
      <c r="AD40" s="2135" t="s">
        <v>431</v>
      </c>
      <c r="AE40" s="2116"/>
      <c r="AF40" s="2118" t="s">
        <v>433</v>
      </c>
      <c r="AG40" s="2120"/>
      <c r="AH40" s="2118" t="s">
        <v>434</v>
      </c>
      <c r="AI40" s="2119"/>
      <c r="AJ40" s="2120"/>
      <c r="AK40" s="2130"/>
      <c r="AL40" s="2133"/>
      <c r="AM40" s="1971"/>
    </row>
    <row customHeight="1" ht="33.75">
      <c r="A41" s="1400"/>
      <c r="B41" s="1400" t="s">
        <v>135</v>
      </c>
      <c r="C41" s="1400" t="s">
        <v>136</v>
      </c>
      <c r="D41" s="1400" t="s">
        <v>137</v>
      </c>
      <c r="E41" s="1394" t="s">
        <v>435</v>
      </c>
      <c r="F41" s="1394" t="s">
        <v>436</v>
      </c>
      <c r="G41" s="1394" t="s">
        <v>437</v>
      </c>
      <c r="H41" s="1394" t="s">
        <v>438</v>
      </c>
      <c r="I41" s="1394" t="s">
        <v>439</v>
      </c>
      <c r="J41" s="1394" t="s">
        <v>440</v>
      </c>
      <c r="K41" s="1394" t="s">
        <v>441</v>
      </c>
      <c r="L41" s="1394" t="s">
        <v>415</v>
      </c>
      <c r="Q41" s="377"/>
      <c r="R41" s="377"/>
      <c r="S41" s="2125"/>
      <c r="T41" s="2062"/>
      <c r="U41" s="290"/>
      <c r="V41" s="2136"/>
      <c r="W41" s="2117"/>
      <c r="X41" s="1237" t="s">
        <v>442</v>
      </c>
      <c r="Y41" s="1237" t="s">
        <v>443</v>
      </c>
      <c r="Z41" s="1368" t="s">
        <v>444</v>
      </c>
      <c r="AA41" s="2121" t="s">
        <v>445</v>
      </c>
      <c r="AB41" s="2122"/>
      <c r="AC41" s="2131"/>
      <c r="AD41" s="2136"/>
      <c r="AE41" s="2117"/>
      <c r="AF41" s="1237" t="s">
        <v>442</v>
      </c>
      <c r="AG41" s="1237" t="s">
        <v>443</v>
      </c>
      <c r="AH41" s="1368" t="s">
        <v>444</v>
      </c>
      <c r="AI41" s="2121" t="s">
        <v>445</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192</v>
      </c>
      <c r="B44" s="1393" t="s">
        <v>193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192</v>
      </c>
      <c r="B45" s="1393" t="s">
        <v>193</v>
      </c>
      <c r="C45" s="1393" t="s">
        <v>194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192</v>
      </c>
      <c r="B46" s="1393" t="s">
        <v>193</v>
      </c>
      <c r="C46" s="1393" t="s">
        <v>194</v>
      </c>
      <c r="D46" s="1393" t="s">
        <v>195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s="2612" customFormat="1" customHeight="1" ht="0">
      <c r="A47" s="1373" t="s">
        <v>192</v>
      </c>
      <c r="B47" s="1373" t="s">
        <v>193</v>
      </c>
      <c r="C47" s="1373" t="s">
        <v>194</v>
      </c>
      <c r="D47" s="1373" t="s">
        <v>195</v>
      </c>
      <c r="E47" s="2108"/>
      <c r="F47" s="2108"/>
      <c r="G47" s="2108"/>
      <c r="H47" s="2108"/>
      <c r="I47" s="2109" t="str">
        <f>S46&amp;".1"</f>
        <v>....1</v>
      </c>
      <c r="J47" s="1373"/>
      <c r="K47" s="1373"/>
      <c r="L47" s="1376" t="s">
        <v>403</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192</v>
      </c>
      <c r="B48" s="1393" t="s">
        <v>193</v>
      </c>
      <c r="C48" s="1393" t="s">
        <v>194</v>
      </c>
      <c r="D48" s="1393" t="s">
        <v>195</v>
      </c>
      <c r="E48" s="2108"/>
      <c r="F48" s="2108"/>
      <c r="G48" s="2108"/>
      <c r="H48" s="2108"/>
      <c r="I48" s="2110"/>
      <c r="J48" s="2109" t="str">
        <f>S46&amp;".1"</f>
        <v>....1</v>
      </c>
      <c r="K48" s="1393"/>
      <c r="L48" s="1394" t="s">
        <v>406</v>
      </c>
      <c r="P48" s="2111"/>
      <c r="Q48" s="2111">
        <v>1</v>
      </c>
      <c r="R48" s="353"/>
      <c r="S48" s="1366" t="str">
        <f>$J48</f>
        <v>....1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192</v>
      </c>
      <c r="B49" s="1393" t="s">
        <v>193</v>
      </c>
      <c r="C49" s="1393" t="s">
        <v>194</v>
      </c>
      <c r="D49" s="1393" t="s">
        <v>195</v>
      </c>
      <c r="E49" s="2108"/>
      <c r="F49" s="2108"/>
      <c r="G49" s="2108"/>
      <c r="H49" s="2108"/>
      <c r="I49" s="2110"/>
      <c r="J49" s="2110"/>
      <c r="K49" s="2109" t="str">
        <f>J48&amp;".1"</f>
        <v>....1.1</v>
      </c>
      <c r="L49" s="1394" t="s">
        <v>409</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454</v>
      </c>
      <c r="AN49" s="517">
        <f>STRCHECKDATE(V50:AL50)</f>
      </c>
      <c r="AO49" s="506"/>
      <c r="AP49" s="506" t="str">
        <f>IF(T49="","",T49)</f>
        <v/>
      </c>
      <c r="AQ49" s="506"/>
      <c r="AR49" s="506"/>
    </row>
    <row customHeight="1" ht="0.75">
      <c r="A50" s="1393" t="s">
        <v>192</v>
      </c>
      <c r="B50" s="1393" t="s">
        <v>193</v>
      </c>
      <c r="C50" s="1393" t="s">
        <v>194</v>
      </c>
      <c r="D50" s="1393" t="s">
        <v>195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192</v>
      </c>
      <c r="B51" s="1393" t="s">
        <v>193</v>
      </c>
      <c r="C51" s="1393" t="s">
        <v>194</v>
      </c>
      <c r="D51" s="1393" t="s">
        <v>195</v>
      </c>
      <c r="E51" s="2108"/>
      <c r="F51" s="2108"/>
      <c r="G51" s="2108"/>
      <c r="H51" s="2108"/>
      <c r="I51" s="2110"/>
      <c r="J51" s="2109"/>
      <c r="K51" s="1393"/>
      <c r="L51" s="1394"/>
      <c r="P51" s="2111"/>
      <c r="Q51" s="2111"/>
      <c r="R51" s="352"/>
      <c r="S51" s="1308"/>
      <c r="T51" s="275"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192</v>
      </c>
      <c r="B52" s="1393" t="s">
        <v>193</v>
      </c>
      <c r="C52" s="1393" t="s">
        <v>194</v>
      </c>
      <c r="D52" s="1393" t="s">
        <v>195</v>
      </c>
      <c r="E52" s="2108"/>
      <c r="F52" s="2108"/>
      <c r="G52" s="2108"/>
      <c r="H52" s="2108"/>
      <c r="I52" s="2109"/>
      <c r="J52" s="1393"/>
      <c r="K52" s="1393"/>
      <c r="L52" s="1394"/>
      <c r="P52" s="2111"/>
      <c r="Q52" s="1361"/>
      <c r="R52" s="352"/>
      <c r="S52" s="1308"/>
      <c r="T52" s="364"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192</v>
      </c>
      <c r="B53" s="1393" t="s">
        <v>193</v>
      </c>
      <c r="C53" s="1393" t="s">
        <v>194</v>
      </c>
      <c r="D53" s="1393" t="s">
        <v>195</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623" customFormat="1" customHeight="1" ht="0.75">
      <c r="A54" s="1373" t="s">
        <v>192</v>
      </c>
      <c r="B54" s="1373" t="s">
        <v>193</v>
      </c>
      <c r="C54" s="1373" t="s">
        <v>194</v>
      </c>
      <c r="D54" s="1344"/>
      <c r="E54" s="2108"/>
      <c r="F54" s="2108"/>
      <c r="G54" s="2107"/>
      <c r="H54" s="1344"/>
      <c r="I54" s="1344"/>
      <c r="J54" s="1344"/>
      <c r="K54" s="1344"/>
      <c r="L54" s="1369"/>
      <c r="M54" s="1345"/>
      <c r="N54" s="1345"/>
      <c r="P54" s="1346"/>
      <c r="Q54" s="1347"/>
      <c r="R54" s="1346"/>
      <c r="S54" s="1352"/>
      <c r="T54" s="1355" t="s">
        <v>162</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623" customFormat="1" customHeight="1" ht="0.75">
      <c r="A55" s="1373" t="s">
        <v>192</v>
      </c>
      <c r="B55" s="1373" t="s">
        <v>193</v>
      </c>
      <c r="C55" s="1344"/>
      <c r="D55" s="1344"/>
      <c r="E55" s="2108"/>
      <c r="F55" s="2107"/>
      <c r="G55" s="1344"/>
      <c r="H55" s="1344"/>
      <c r="I55" s="1344"/>
      <c r="J55" s="1344"/>
      <c r="K55" s="1344"/>
      <c r="L55" s="1369"/>
      <c r="M55" s="1351"/>
      <c r="N55" s="1351"/>
      <c r="P55" s="1346"/>
      <c r="Q55" s="1347"/>
      <c r="R55" s="1346"/>
      <c r="S55" s="1352"/>
      <c r="T55" s="1355" t="s">
        <v>163</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192</v>
      </c>
      <c r="B56" s="1373"/>
      <c r="C56" s="1373"/>
      <c r="D56" s="1373"/>
      <c r="E56" s="2107"/>
      <c r="F56" s="1373"/>
      <c r="G56" s="1373"/>
      <c r="H56" s="1373"/>
      <c r="I56" s="1373"/>
      <c r="J56" s="1373"/>
      <c r="K56" s="1373"/>
      <c r="L56" s="1376"/>
      <c r="M56" s="1351"/>
      <c r="N56" s="1351"/>
      <c r="O56" s="524"/>
      <c r="P56" s="385"/>
      <c r="Q56" s="1374"/>
      <c r="R56" s="385"/>
      <c r="S56" s="1352"/>
      <c r="T56" s="1355" t="s">
        <v>164</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623"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165</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31AD7-A42C-5D03-9E1F-919533F2E08A}"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675" width="3.7109375" hidden="1" customWidth="1"/>
    <col min="17" max="18" style="3968" width="3.7109375" customWidth="1"/>
    <col min="19" max="19" style="3969" width="12.7109375" customWidth="1"/>
    <col min="20" max="20" style="3061" width="32.00390625" customWidth="1"/>
    <col min="21" max="21" style="3061" width="0.140625" customWidth="1"/>
    <col min="22" max="22" style="3061" width="24.7109375" hidden="1" customWidth="1"/>
    <col min="23" max="23" style="3061" width="0.140625" hidden="1" customWidth="1"/>
    <col min="24" max="25" style="3061" width="24.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0" style="3061" width="24.7109375" customWidth="1"/>
    <col min="31" max="31" style="3061" width="0.140625" customWidth="1"/>
    <col min="32" max="33" style="3061" width="24.7109375" customWidth="1"/>
    <col min="34" max="34" style="3061" width="11.7109375" customWidth="1"/>
    <col min="35" max="35" style="3061" width="3.7109375" customWidth="1"/>
    <col min="36" max="36" style="3061" width="11.7109375" customWidth="1"/>
    <col min="37" max="37" style="3061" width="8.57421875" hidden="1" customWidth="1"/>
    <col min="38" max="38" style="3061" width="4.7109375" customWidth="1"/>
    <col min="39" max="39" style="3061"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123</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396</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397</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398</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399</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400</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401</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402</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403</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406</v>
      </c>
      <c r="M7" s="543"/>
      <c r="N7" s="1396"/>
      <c r="P7" s="2111"/>
      <c r="Q7" s="2111">
        <v>1</v>
      </c>
      <c r="R7" s="353"/>
      <c r="S7" s="1366">
        <f>$J7</f>
      </c>
      <c r="T7" s="274" t="s">
        <v>407</v>
      </c>
      <c r="U7" s="288"/>
      <c r="V7" s="2095"/>
      <c r="W7" s="2096"/>
      <c r="X7" s="2096"/>
      <c r="Y7" s="2096"/>
      <c r="Z7" s="2096"/>
      <c r="AA7" s="2096"/>
      <c r="AB7" s="2096"/>
      <c r="AC7" s="2097"/>
      <c r="AD7" s="2095"/>
      <c r="AE7" s="2096"/>
      <c r="AF7" s="2096"/>
      <c r="AG7" s="2096"/>
      <c r="AH7" s="2096"/>
      <c r="AI7" s="2096"/>
      <c r="AJ7" s="2096"/>
      <c r="AK7" s="2096"/>
      <c r="AL7" s="2097"/>
      <c r="AM7" s="1286" t="s">
        <v>408</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409</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410</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411</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412</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623"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162</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623"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163</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623"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644" customFormat="1" customHeight="1" ht="22.5" hidden="1">
      <c r="L20" s="1359"/>
      <c r="M20" s="1392"/>
      <c r="N20" s="1392"/>
      <c r="O20" s="1397" t="s">
        <v>414</v>
      </c>
      <c r="P20" s="1392"/>
      <c r="Q20" s="1401"/>
      <c r="R20" s="1401"/>
      <c r="S20" s="735"/>
      <c r="Z20" s="1397"/>
      <c r="AB20" s="1397"/>
      <c r="AC20" s="1396"/>
      <c r="AH20" s="1397"/>
      <c r="AJ20" s="1397"/>
      <c r="AK20" s="1396"/>
      <c r="AN20" s="517"/>
      <c r="AO20" s="517"/>
      <c r="AP20" s="517"/>
      <c r="AQ20" s="517"/>
      <c r="AR20" s="517"/>
    </row>
    <row s="3644" customFormat="1" customHeight="1" ht="14.25" hidden="1">
      <c r="L21" s="1359"/>
      <c r="M21" s="1392"/>
      <c r="N21" s="1392"/>
      <c r="O21" s="1392"/>
      <c r="P21" s="1392"/>
      <c r="Q21" s="1401"/>
      <c r="R21" s="1401"/>
      <c r="S21" s="735"/>
      <c r="AC21" s="1396"/>
      <c r="AK21" s="1396"/>
      <c r="AN21" s="517"/>
      <c r="AO21" s="517"/>
      <c r="AP21" s="517"/>
      <c r="AQ21" s="517"/>
      <c r="AR21" s="517"/>
    </row>
    <row s="3644" customFormat="1" customHeight="1" ht="14.25" hidden="1">
      <c r="L22" s="1359"/>
      <c r="M22" s="1392"/>
      <c r="N22" s="1392"/>
      <c r="O22" s="1394" t="s">
        <v>415</v>
      </c>
      <c r="P22" s="1392"/>
      <c r="Q22" s="1401"/>
      <c r="R22" s="1401"/>
      <c r="S22" s="735"/>
      <c r="T22" s="1168" t="s">
        <v>416</v>
      </c>
      <c r="AA22" s="172" t="s">
        <v>417</v>
      </c>
      <c r="AC22" s="172" t="s">
        <v>418</v>
      </c>
      <c r="AD22" s="1168" t="s">
        <v>416</v>
      </c>
      <c r="AI22" s="172" t="s">
        <v>419</v>
      </c>
      <c r="AK22" s="172" t="s">
        <v>418</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Филиал "Смоленская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663"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100"/>
      <c r="X29" s="2100"/>
      <c r="Y29" s="2100"/>
      <c r="Z29" s="2100"/>
      <c r="AA29" s="2100"/>
      <c r="AB29" s="2100"/>
      <c r="AC29" s="322"/>
      <c r="AD29"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100"/>
      <c r="AF29" s="2100"/>
      <c r="AG29" s="2100"/>
      <c r="AH29" s="2100"/>
      <c r="AI29" s="2100"/>
      <c r="AJ29" s="2100"/>
      <c r="AK29" s="322"/>
      <c r="AL29" s="322"/>
      <c r="AM29" s="268"/>
      <c r="AN29" s="368"/>
      <c r="AO29" s="368"/>
      <c r="AP29" s="368"/>
      <c r="AQ29" s="368"/>
      <c r="AR29" s="368"/>
    </row>
    <row s="3663" customFormat="1" customHeight="1" ht="18.75">
      <c r="A30" s="1398"/>
      <c r="B30" s="1398"/>
      <c r="C30" s="1398"/>
      <c r="D30" s="1398"/>
      <c r="E30" s="1398"/>
      <c r="F30" s="1398"/>
      <c r="G30" s="1398"/>
      <c r="H30" s="1398"/>
      <c r="I30" s="1398"/>
      <c r="J30" s="1398"/>
      <c r="K30" s="1398"/>
      <c r="L30" s="1399"/>
      <c r="M30" s="1398"/>
      <c r="N30" s="1398"/>
      <c r="O30" s="1398"/>
      <c r="S30" s="2098" t="s">
        <v>420</v>
      </c>
      <c r="T30" s="2098"/>
      <c r="U30" s="1402"/>
      <c r="V30" s="2099" t="str">
        <f>IF(TITLE_DATE_PR_CHANGE="",IF(TITLE_DATE_PR="","",TITLE_DATE_PR),TITLE_DATE_PR_CHANGE)</f>
        <v>45274.43614583334</v>
      </c>
      <c r="W30" s="2099"/>
      <c r="X30" s="2099"/>
      <c r="Y30" s="2099"/>
      <c r="Z30" s="2099"/>
      <c r="AA30" s="2099"/>
      <c r="AB30" s="2099"/>
      <c r="AC30" s="322"/>
      <c r="AD30" s="2099" t="str">
        <f>IF(TITLE_DATE_PR_CHANGE="",IF(TITLE_DATE_PR="","",TITLE_DATE_PR),TITLE_DATE_PR_CHANGE)</f>
        <v>45274.43614583334</v>
      </c>
      <c r="AE30" s="2099"/>
      <c r="AF30" s="2099"/>
      <c r="AG30" s="2099"/>
      <c r="AH30" s="2099"/>
      <c r="AI30" s="2099"/>
      <c r="AJ30" s="2099"/>
      <c r="AK30" s="322"/>
      <c r="AL30" s="322"/>
      <c r="AM30" s="268"/>
      <c r="AN30" s="368"/>
      <c r="AO30" s="368"/>
      <c r="AP30" s="368"/>
      <c r="AQ30" s="368"/>
      <c r="AR30" s="368"/>
    </row>
    <row s="3663" customFormat="1" customHeight="1" ht="18.75">
      <c r="A31" s="1398"/>
      <c r="B31" s="1398"/>
      <c r="C31" s="1398"/>
      <c r="D31" s="1398"/>
      <c r="E31" s="1398"/>
      <c r="F31" s="1398"/>
      <c r="G31" s="1398"/>
      <c r="H31" s="1398"/>
      <c r="I31" s="1398"/>
      <c r="J31" s="1398"/>
      <c r="K31" s="1398"/>
      <c r="L31" s="1399"/>
      <c r="M31" s="1398"/>
      <c r="N31" s="1398"/>
      <c r="O31" s="1398"/>
      <c r="S31" s="2098" t="s">
        <v>421</v>
      </c>
      <c r="T31" s="2098"/>
      <c r="U31" s="1402"/>
      <c r="V31" s="2100" t="str">
        <f>IF(TITLE_NUMBER_PR_CHANGE="",IF(TITLE_NUMBER_PR="","",TITLE_NUMBER_PR),TITLE_NUMBER_PR_CHANGE)</f>
        <v>185,186,319</v>
      </c>
      <c r="W31" s="2100"/>
      <c r="X31" s="2100"/>
      <c r="Y31" s="2100"/>
      <c r="Z31" s="2100"/>
      <c r="AA31" s="2100"/>
      <c r="AB31" s="2100"/>
      <c r="AC31" s="322"/>
      <c r="AD31" s="2100" t="str">
        <f>IF(TITLE_NUMBER_PR_CHANGE="",IF(TITLE_NUMBER_PR="","",TITLE_NUMBER_PR),TITLE_NUMBER_PR_CHANGE)</f>
        <v>185,186,319</v>
      </c>
      <c r="AE31" s="2100"/>
      <c r="AF31" s="2100"/>
      <c r="AG31" s="2100"/>
      <c r="AH31" s="2100"/>
      <c r="AI31" s="2100"/>
      <c r="AJ31" s="2100"/>
      <c r="AK31" s="322"/>
      <c r="AL31" s="322"/>
      <c r="AM31" s="268"/>
      <c r="AN31" s="368"/>
      <c r="AO31" s="368"/>
      <c r="AP31" s="368"/>
      <c r="AQ31" s="368"/>
      <c r="AR31" s="368"/>
    </row>
    <row s="3663"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https://rek.admin-smolensk.ru/docs/postmin-2023/</v>
      </c>
      <c r="W32" s="2100"/>
      <c r="X32" s="2100"/>
      <c r="Y32" s="2100"/>
      <c r="Z32" s="2100"/>
      <c r="AA32" s="2100"/>
      <c r="AB32" s="2100"/>
      <c r="AC32" s="322"/>
      <c r="AD32" s="2100" t="str">
        <f>IF(TITLE_IST_PUB_CHANGE="",IF(TITLE_IST_PUB="","",TITLE_IST_PUB),TITLE_IST_PUB_CHANGE)</f>
        <v>https://rek.admin-smolensk.ru/docs/postmin-2023/</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663" customFormat="1" customHeight="1" ht="18.75" hidden="1">
      <c r="A34" s="1398"/>
      <c r="B34" s="1398"/>
      <c r="C34" s="1398"/>
      <c r="D34" s="1398"/>
      <c r="E34" s="1398"/>
      <c r="F34" s="1398"/>
      <c r="G34" s="1398"/>
      <c r="H34" s="1398"/>
      <c r="I34" s="1398"/>
      <c r="J34" s="1398"/>
      <c r="K34" s="1398"/>
      <c r="L34" s="1399"/>
      <c r="M34" s="1398"/>
      <c r="N34" s="1398"/>
      <c r="O34" s="1398"/>
      <c r="S34" s="2098" t="s">
        <v>422</v>
      </c>
      <c r="T34" s="2098"/>
      <c r="U34" s="1402"/>
      <c r="V34" s="2099" t="str">
        <f>IF(TITLE_DATE_PR_CHANGE="",IF(TITLE_DATE_PR="","",TITLE_DATE_PR),TITLE_DATE_PR_CHANGE)</f>
        <v>45274.43614583334</v>
      </c>
      <c r="W34" s="2099"/>
      <c r="X34" s="2099"/>
      <c r="Y34" s="2099"/>
      <c r="Z34" s="2099"/>
      <c r="AA34" s="2099"/>
      <c r="AB34" s="2099"/>
      <c r="AC34" s="322"/>
      <c r="AD34" s="2099" t="str">
        <f>IF(TITLE_DATE_PR_CHANGE="",IF(TITLE_DATE_PR="","",TITLE_DATE_PR),TITLE_DATE_PR_CHANGE)</f>
        <v>45274.43614583334</v>
      </c>
      <c r="AE34" s="2099"/>
      <c r="AF34" s="2099"/>
      <c r="AG34" s="2099"/>
      <c r="AH34" s="2099"/>
      <c r="AI34" s="2099"/>
      <c r="AJ34" s="2099"/>
      <c r="AK34" s="322"/>
      <c r="AL34" s="322"/>
      <c r="AM34" s="268"/>
      <c r="AN34" s="368"/>
      <c r="AO34" s="368"/>
      <c r="AP34" s="368"/>
      <c r="AQ34" s="368"/>
      <c r="AR34" s="368"/>
    </row>
    <row s="3663" customFormat="1" customHeight="1" ht="25.5" hidden="1">
      <c r="A35" s="1398"/>
      <c r="B35" s="1398"/>
      <c r="C35" s="1398"/>
      <c r="D35" s="1398"/>
      <c r="E35" s="1398"/>
      <c r="F35" s="1398"/>
      <c r="G35" s="1398"/>
      <c r="H35" s="1398"/>
      <c r="I35" s="1398"/>
      <c r="J35" s="1398"/>
      <c r="K35" s="1398"/>
      <c r="L35" s="1399"/>
      <c r="M35" s="1398"/>
      <c r="N35" s="1398"/>
      <c r="O35" s="1398"/>
      <c r="S35" s="2098" t="s">
        <v>423</v>
      </c>
      <c r="T35" s="2098"/>
      <c r="U35" s="1402"/>
      <c r="V35" s="2100" t="str">
        <f>IF(TITLE_NUMBER_PR_CHANGE="",IF(TITLE_NUMBER_PR="","",TITLE_NUMBER_PR),TITLE_NUMBER_PR_CHANGE)</f>
        <v>185,186,319</v>
      </c>
      <c r="W35" s="2100"/>
      <c r="X35" s="2100"/>
      <c r="Y35" s="2100"/>
      <c r="Z35" s="2100"/>
      <c r="AA35" s="2100"/>
      <c r="AB35" s="2100"/>
      <c r="AC35" s="322"/>
      <c r="AD35" s="2100" t="str">
        <f>IF(TITLE_NUMBER_PR_CHANGE="",IF(TITLE_NUMBER_PR="","",TITLE_NUMBER_PR),TITLE_NUMBER_PR_CHANGE)</f>
        <v>185,186,319</v>
      </c>
      <c r="AE35" s="2100"/>
      <c r="AF35" s="2100"/>
      <c r="AG35" s="2100"/>
      <c r="AH35" s="2100"/>
      <c r="AI35" s="2100"/>
      <c r="AJ35" s="2100"/>
      <c r="AK35" s="322"/>
      <c r="AL35" s="322"/>
      <c r="AM35" s="268"/>
      <c r="AN35" s="368"/>
      <c r="AO35" s="368"/>
      <c r="AP35" s="368"/>
      <c r="AQ35" s="368"/>
      <c r="AR35" s="368"/>
    </row>
    <row s="366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424</v>
      </c>
      <c r="AD36" s="322"/>
      <c r="AE36" s="322"/>
      <c r="AF36" s="322"/>
      <c r="AG36" s="322"/>
      <c r="AH36" s="322"/>
      <c r="AI36" s="322"/>
      <c r="AJ36" s="322"/>
      <c r="AK36" s="266" t="s">
        <v>424</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298</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299</v>
      </c>
    </row>
    <row customHeight="1" ht="14.25">
      <c r="Q39" s="377"/>
      <c r="R39" s="377"/>
      <c r="S39" s="2125" t="s">
        <v>87</v>
      </c>
      <c r="T39" s="2062" t="s">
        <v>426</v>
      </c>
      <c r="U39" s="289"/>
      <c r="V39" s="2126" t="s">
        <v>427</v>
      </c>
      <c r="W39" s="2127"/>
      <c r="X39" s="2127"/>
      <c r="Y39" s="2127"/>
      <c r="Z39" s="2127"/>
      <c r="AA39" s="2127"/>
      <c r="AB39" s="2128"/>
      <c r="AC39" s="2129" t="s">
        <v>428</v>
      </c>
      <c r="AD39" s="2126" t="s">
        <v>427</v>
      </c>
      <c r="AE39" s="2127"/>
      <c r="AF39" s="2127"/>
      <c r="AG39" s="2127"/>
      <c r="AH39" s="2127"/>
      <c r="AI39" s="2127"/>
      <c r="AJ39" s="2128"/>
      <c r="AK39" s="2129" t="s">
        <v>429</v>
      </c>
      <c r="AL39" s="2132" t="s">
        <v>430</v>
      </c>
      <c r="AM39" s="1971"/>
    </row>
    <row customHeight="1" ht="33.75">
      <c r="Q40" s="377"/>
      <c r="R40" s="377"/>
      <c r="S40" s="2125"/>
      <c r="T40" s="2062"/>
      <c r="U40" s="1038"/>
      <c r="V40" s="2135" t="s">
        <v>431</v>
      </c>
      <c r="W40" s="2116"/>
      <c r="X40" s="2118" t="s">
        <v>433</v>
      </c>
      <c r="Y40" s="2120"/>
      <c r="Z40" s="2118" t="s">
        <v>434</v>
      </c>
      <c r="AA40" s="2119"/>
      <c r="AB40" s="2120"/>
      <c r="AC40" s="2130"/>
      <c r="AD40" s="2135" t="s">
        <v>431</v>
      </c>
      <c r="AE40" s="2116"/>
      <c r="AF40" s="2118" t="s">
        <v>433</v>
      </c>
      <c r="AG40" s="2120"/>
      <c r="AH40" s="2118" t="s">
        <v>434</v>
      </c>
      <c r="AI40" s="2119"/>
      <c r="AJ40" s="2120"/>
      <c r="AK40" s="2130"/>
      <c r="AL40" s="2133"/>
      <c r="AM40" s="1971"/>
    </row>
    <row customHeight="1" ht="33.75">
      <c r="A41" s="1400"/>
      <c r="B41" s="1400" t="s">
        <v>135</v>
      </c>
      <c r="C41" s="1400" t="s">
        <v>136</v>
      </c>
      <c r="D41" s="1400" t="s">
        <v>137</v>
      </c>
      <c r="E41" s="1394" t="s">
        <v>435</v>
      </c>
      <c r="F41" s="1394" t="s">
        <v>436</v>
      </c>
      <c r="G41" s="1394" t="s">
        <v>437</v>
      </c>
      <c r="H41" s="1394" t="s">
        <v>438</v>
      </c>
      <c r="I41" s="1394" t="s">
        <v>439</v>
      </c>
      <c r="J41" s="1394" t="s">
        <v>440</v>
      </c>
      <c r="K41" s="1394" t="s">
        <v>441</v>
      </c>
      <c r="L41" s="1394" t="s">
        <v>415</v>
      </c>
      <c r="Q41" s="377"/>
      <c r="R41" s="377"/>
      <c r="S41" s="2125"/>
      <c r="T41" s="2062"/>
      <c r="U41" s="290"/>
      <c r="V41" s="2136"/>
      <c r="W41" s="2117"/>
      <c r="X41" s="1237" t="s">
        <v>442</v>
      </c>
      <c r="Y41" s="1237" t="s">
        <v>443</v>
      </c>
      <c r="Z41" s="1368" t="s">
        <v>444</v>
      </c>
      <c r="AA41" s="2121" t="s">
        <v>445</v>
      </c>
      <c r="AB41" s="2122"/>
      <c r="AC41" s="2131"/>
      <c r="AD41" s="2136"/>
      <c r="AE41" s="2117"/>
      <c r="AF41" s="1237" t="s">
        <v>442</v>
      </c>
      <c r="AG41" s="1237" t="s">
        <v>443</v>
      </c>
      <c r="AH41" s="1368" t="s">
        <v>444</v>
      </c>
      <c r="AI41" s="2121" t="s">
        <v>445</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109</v>
      </c>
      <c r="T42" s="1281" t="s">
        <v>110</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123</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198</v>
      </c>
      <c r="B44" s="1393" t="s">
        <v>199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397</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398</v>
      </c>
      <c r="AO44" s="506"/>
      <c r="AP44" s="506" t="str">
        <f>IF(T44="","",T44)</f>
        <v>Территория действия тарифа</v>
      </c>
      <c r="AQ44" s="506"/>
      <c r="AR44" s="506"/>
    </row>
    <row customHeight="1" ht="23.25">
      <c r="A45" s="1393" t="s">
        <v>198</v>
      </c>
      <c r="B45" s="1393" t="s">
        <v>199</v>
      </c>
      <c r="C45" s="1393" t="s">
        <v>200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399</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400</v>
      </c>
      <c r="AO45" s="506"/>
      <c r="AP45" s="506" t="str">
        <f>IF(T45="","",T45)</f>
        <v>Наименование системы теплоснабжения </v>
      </c>
      <c r="AQ45" s="506"/>
      <c r="AR45" s="506"/>
    </row>
    <row customHeight="1" ht="21">
      <c r="A46" s="1393" t="s">
        <v>198</v>
      </c>
      <c r="B46" s="1393" t="s">
        <v>199</v>
      </c>
      <c r="C46" s="1393" t="s">
        <v>200</v>
      </c>
      <c r="D46" s="1393" t="s">
        <v>201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401</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402</v>
      </c>
      <c r="AO46" s="506"/>
      <c r="AP46" s="506" t="str">
        <f>IF(T46="","",T46)</f>
        <v>Источник тепловой энергии  </v>
      </c>
      <c r="AQ46" s="506"/>
      <c r="AR46" s="506"/>
    </row>
    <row s="2612" customFormat="1" customHeight="1" ht="0">
      <c r="A47" s="1373" t="s">
        <v>198</v>
      </c>
      <c r="B47" s="1373" t="s">
        <v>199</v>
      </c>
      <c r="C47" s="1373" t="s">
        <v>200</v>
      </c>
      <c r="D47" s="1373" t="s">
        <v>201</v>
      </c>
      <c r="E47" s="2108"/>
      <c r="F47" s="2108"/>
      <c r="G47" s="2108"/>
      <c r="H47" s="2108"/>
      <c r="I47" s="2109" t="str">
        <f>S46&amp;".1"</f>
        <v>....1</v>
      </c>
      <c r="J47" s="1373"/>
      <c r="K47" s="1373"/>
      <c r="L47" s="1376" t="s">
        <v>403</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198</v>
      </c>
      <c r="B48" s="1393" t="s">
        <v>199</v>
      </c>
      <c r="C48" s="1393" t="s">
        <v>200</v>
      </c>
      <c r="D48" s="1393" t="s">
        <v>201</v>
      </c>
      <c r="E48" s="2108"/>
      <c r="F48" s="2108"/>
      <c r="G48" s="2108"/>
      <c r="H48" s="2108"/>
      <c r="I48" s="2110"/>
      <c r="J48" s="2109" t="str">
        <f>S46&amp;".1"</f>
        <v>....1</v>
      </c>
      <c r="K48" s="1393"/>
      <c r="L48" s="1394" t="s">
        <v>406</v>
      </c>
      <c r="P48" s="2111"/>
      <c r="Q48" s="2111">
        <v>1</v>
      </c>
      <c r="R48" s="353"/>
      <c r="S48" s="1366" t="str">
        <f>$J48</f>
        <v>....1</v>
      </c>
      <c r="T48" s="274" t="s">
        <v>407</v>
      </c>
      <c r="U48" s="288"/>
      <c r="V48" s="2095"/>
      <c r="W48" s="2096"/>
      <c r="X48" s="2096"/>
      <c r="Y48" s="2096"/>
      <c r="Z48" s="2096"/>
      <c r="AA48" s="2096"/>
      <c r="AB48" s="2096"/>
      <c r="AC48" s="2097"/>
      <c r="AD48" s="2095"/>
      <c r="AE48" s="2096"/>
      <c r="AF48" s="2096"/>
      <c r="AG48" s="2096"/>
      <c r="AH48" s="2096"/>
      <c r="AI48" s="2096"/>
      <c r="AJ48" s="2096"/>
      <c r="AK48" s="2096"/>
      <c r="AL48" s="2097"/>
      <c r="AM48" s="1286" t="s">
        <v>408</v>
      </c>
      <c r="AO48" s="506"/>
      <c r="AP48" s="506" t="str">
        <f>IF(T48="","",T48)</f>
        <v>Группа потребителей</v>
      </c>
      <c r="AQ48" s="506"/>
      <c r="AR48" s="506"/>
    </row>
    <row customHeight="1" ht="21">
      <c r="A49" s="1393" t="s">
        <v>198</v>
      </c>
      <c r="B49" s="1393" t="s">
        <v>199</v>
      </c>
      <c r="C49" s="1393" t="s">
        <v>200</v>
      </c>
      <c r="D49" s="1393" t="s">
        <v>201</v>
      </c>
      <c r="E49" s="2108"/>
      <c r="F49" s="2108"/>
      <c r="G49" s="2108"/>
      <c r="H49" s="2108"/>
      <c r="I49" s="2110"/>
      <c r="J49" s="2110"/>
      <c r="K49" s="2109" t="str">
        <f>J48&amp;".1"</f>
        <v>....1.1</v>
      </c>
      <c r="L49" s="1394" t="s">
        <v>409</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454</v>
      </c>
      <c r="AN49" s="517">
        <f>STRCHECKDATE(V50:AL50)</f>
      </c>
      <c r="AO49" s="506"/>
      <c r="AP49" s="506" t="str">
        <f>IF(T49="","",T49)</f>
        <v/>
      </c>
      <c r="AQ49" s="506"/>
      <c r="AR49" s="506"/>
    </row>
    <row customHeight="1" ht="0">
      <c r="A50" s="1393" t="s">
        <v>198</v>
      </c>
      <c r="B50" s="1393" t="s">
        <v>199</v>
      </c>
      <c r="C50" s="1393" t="s">
        <v>200</v>
      </c>
      <c r="D50" s="1393" t="s">
        <v>201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198</v>
      </c>
      <c r="B51" s="1393" t="s">
        <v>199</v>
      </c>
      <c r="C51" s="1393" t="s">
        <v>200</v>
      </c>
      <c r="D51" s="1393" t="s">
        <v>201</v>
      </c>
      <c r="E51" s="2108"/>
      <c r="F51" s="2108"/>
      <c r="G51" s="2108"/>
      <c r="H51" s="2108"/>
      <c r="I51" s="2110"/>
      <c r="J51" s="2109"/>
      <c r="K51" s="1393"/>
      <c r="L51" s="1394"/>
      <c r="P51" s="2111"/>
      <c r="Q51" s="2111"/>
      <c r="R51" s="352"/>
      <c r="S51" s="1308"/>
      <c r="T51" s="275" t="s">
        <v>411</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198</v>
      </c>
      <c r="B52" s="1393" t="s">
        <v>199</v>
      </c>
      <c r="C52" s="1393" t="s">
        <v>200</v>
      </c>
      <c r="D52" s="1393" t="s">
        <v>201</v>
      </c>
      <c r="E52" s="2108"/>
      <c r="F52" s="2108"/>
      <c r="G52" s="2108"/>
      <c r="H52" s="2108"/>
      <c r="I52" s="2109"/>
      <c r="J52" s="1393"/>
      <c r="K52" s="1393"/>
      <c r="L52" s="1394"/>
      <c r="P52" s="2111"/>
      <c r="Q52" s="1361"/>
      <c r="R52" s="352"/>
      <c r="S52" s="1308"/>
      <c r="T52" s="364" t="s">
        <v>412</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198</v>
      </c>
      <c r="B53" s="1393" t="s">
        <v>199</v>
      </c>
      <c r="C53" s="1393" t="s">
        <v>200</v>
      </c>
      <c r="D53" s="1393" t="s">
        <v>201</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623" customFormat="1" customHeight="1" ht="0">
      <c r="A54" s="1373" t="s">
        <v>198</v>
      </c>
      <c r="B54" s="1373" t="s">
        <v>199</v>
      </c>
      <c r="C54" s="1373" t="s">
        <v>200</v>
      </c>
      <c r="D54" s="1344"/>
      <c r="E54" s="2108"/>
      <c r="F54" s="2108"/>
      <c r="G54" s="2107"/>
      <c r="H54" s="1344"/>
      <c r="I54" s="1344"/>
      <c r="J54" s="1344"/>
      <c r="K54" s="1344"/>
      <c r="L54" s="1369"/>
      <c r="M54" s="1345"/>
      <c r="N54" s="1345"/>
      <c r="P54" s="1346"/>
      <c r="Q54" s="1347"/>
      <c r="R54" s="1346"/>
      <c r="S54" s="1352"/>
      <c r="T54" s="1355" t="s">
        <v>162</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623" customFormat="1" customHeight="1" ht="0">
      <c r="A55" s="1373" t="s">
        <v>198</v>
      </c>
      <c r="B55" s="1373" t="s">
        <v>199</v>
      </c>
      <c r="C55" s="1344"/>
      <c r="D55" s="1344"/>
      <c r="E55" s="2108"/>
      <c r="F55" s="2107"/>
      <c r="G55" s="1344"/>
      <c r="H55" s="1344"/>
      <c r="I55" s="1344"/>
      <c r="J55" s="1344"/>
      <c r="K55" s="1344"/>
      <c r="L55" s="1369"/>
      <c r="M55" s="1351"/>
      <c r="N55" s="1351"/>
      <c r="P55" s="1346"/>
      <c r="Q55" s="1347"/>
      <c r="R55" s="1346"/>
      <c r="S55" s="1352"/>
      <c r="T55" s="1355" t="s">
        <v>163</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
      <c r="A56" s="1373" t="s">
        <v>198</v>
      </c>
      <c r="B56" s="1373"/>
      <c r="C56" s="1373"/>
      <c r="D56" s="1373"/>
      <c r="E56" s="2107"/>
      <c r="F56" s="1373"/>
      <c r="G56" s="1373"/>
      <c r="H56" s="1373"/>
      <c r="I56" s="1373"/>
      <c r="J56" s="1373"/>
      <c r="K56" s="1373"/>
      <c r="L56" s="1376"/>
      <c r="M56" s="1351"/>
      <c r="N56" s="1351"/>
      <c r="O56" s="524"/>
      <c r="P56" s="385"/>
      <c r="Q56" s="1374"/>
      <c r="R56" s="385"/>
      <c r="S56" s="1352"/>
      <c r="T56" s="1355" t="s">
        <v>164</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623"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165</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C9986-2A09-25A4-14DF-3F5D0C68A22C}" mc:Ignorable="x14ac xr xr2 xr3">
  <sheetPr>
    <tabColor theme="6" tint="0.4"/>
  </sheetPr>
  <dimension ref="A1:DY77"/>
  <sheetViews>
    <sheetView topLeftCell="A1" showGridLines="0" zoomScale="90" workbookViewId="0">
      <selection activeCell="CW61" sqref="CW61:CW64"/>
    </sheetView>
  </sheetViews>
  <sheetFormatPr defaultColWidth="10.57421875" customHeight="1" defaultRowHeight="14.25"/>
  <cols>
    <col min="1" max="1" style="3061" width="10.57421875" hidden="1"/>
    <col min="2" max="2" style="3061" width="11.00390625" hidden="1" customWidth="1"/>
    <col min="3" max="3" style="3061" width="10.57421875" hidden="1"/>
    <col min="4" max="4" style="3061" width="11.8515625" hidden="1" customWidth="1"/>
    <col min="5" max="5" style="3061" width="10.00390625" hidden="1" customWidth="1"/>
    <col min="6" max="6" style="3061" width="8.7109375" hidden="1" customWidth="1"/>
    <col min="7" max="7" style="3061" width="7.57421875" hidden="1" customWidth="1"/>
    <col min="8" max="8" style="3061" width="11.421875" hidden="1" customWidth="1"/>
    <col min="9" max="9" style="3061" width="12.00390625" hidden="1" customWidth="1"/>
    <col min="10" max="10" style="3061" width="9.8515625" hidden="1" customWidth="1"/>
    <col min="11" max="12" style="3061" width="11.421875" hidden="1" customWidth="1"/>
    <col min="13" max="13" style="5078" width="19.140625" hidden="1" customWidth="1"/>
    <col min="14" max="15" style="3675" width="12.28125" hidden="1" customWidth="1"/>
    <col min="16" max="16" style="3675" width="23.421875" hidden="1" customWidth="1"/>
    <col min="17" max="17" style="3675" width="3.7109375" hidden="1" customWidth="1"/>
    <col min="18" max="20" style="3968" width="3.7109375" customWidth="1"/>
    <col min="21" max="21" style="3969" width="12.7109375" customWidth="1"/>
    <col min="22" max="22" style="3061" width="32.00390625" customWidth="1"/>
    <col min="23" max="23" style="3061" width="0.140625" customWidth="1"/>
    <col min="24" max="28" style="3061" width="21.7109375" hidden="1" customWidth="1"/>
    <col min="29" max="29" style="3061" width="11.7109375" hidden="1" customWidth="1"/>
    <col min="30" max="30" style="3061" width="3.7109375" hidden="1" customWidth="1"/>
    <col min="31" max="31" style="3061" width="11.7109375" hidden="1" customWidth="1"/>
    <col min="32" max="32" style="3061" width="8.57421875" hidden="1" customWidth="1"/>
    <col min="33" max="33" style="3061" width="11.2734375" customWidth="1"/>
    <col min="34" max="34" style="3061" width="9.203125" customWidth="1"/>
    <col min="35" max="35" style="3061" width="11.11328125" customWidth="1"/>
    <col min="36" max="37" style="3061" width="0" customWidth="1"/>
    <col min="38" max="38" style="3061" width="11.7109375" customWidth="1"/>
    <col min="39" max="39" style="3061" width="3.7109375" customWidth="1"/>
    <col min="40" max="40" style="3061" width="11.7109375" customWidth="1"/>
    <col min="41" max="41" style="3061" width="8.57421875" customWidth="1"/>
    <col min="45" max="46" width="0" customWidth="1"/>
    <col min="54" max="55" width="0" customWidth="1"/>
    <col min="63" max="64" width="0" customWidth="1"/>
    <col min="72" max="73" width="0" customWidth="1"/>
    <col min="81" max="82" width="0" customWidth="1"/>
    <col min="90" max="91" width="0" customWidth="1"/>
    <col min="99" max="100" width="0" customWidth="1"/>
    <col min="108" max="109" width="0" customWidth="1"/>
    <col min="117" max="118" width="0" customWidth="1"/>
    <col min="122" max="122" width="10.57421875" hidden="1"/>
    <col min="123" max="123" style="3061" width="4.7109375" customWidth="1"/>
    <col min="124" max="124" style="3061" width="115.7109375" customWidth="1"/>
    <col min="125" max="126" style="2612" width="10.57421875"/>
    <col min="127" max="127" style="2612" width="11.140625" customWidth="1"/>
    <col min="128" max="129" style="2612" width="10.57421875"/>
  </cols>
  <sheetData>
    <row customHeight="1" ht="14.25" hidden="1">
      <c r="AB1" s="323"/>
      <c r="AC1" s="323"/>
      <c r="AK1" s="323"/>
      <c r="AL1" s="323"/>
      <c r="AP1" s="3340"/>
      <c r="AQ1" s="3340"/>
      <c r="AR1" s="3340"/>
      <c r="AS1" s="3340"/>
      <c r="AT1" s="3340"/>
      <c r="AU1" s="3340"/>
      <c r="AV1" s="3340"/>
      <c r="AW1" s="3340"/>
      <c r="AX1" s="3340"/>
      <c r="AY1" s="3340"/>
      <c r="AZ1" s="3340"/>
      <c r="BA1" s="3340"/>
      <c r="BB1" s="3340"/>
      <c r="BC1" s="3340"/>
      <c r="BD1" s="3340"/>
      <c r="BE1" s="3340"/>
      <c r="BF1" s="3340"/>
      <c r="BG1" s="3340"/>
      <c r="BH1" s="3340"/>
      <c r="BI1" s="3340"/>
      <c r="BJ1" s="3340"/>
      <c r="BK1" s="3340"/>
      <c r="BL1" s="3340"/>
      <c r="BM1" s="3340"/>
      <c r="BN1" s="3340"/>
      <c r="BO1" s="3340"/>
      <c r="BP1" s="3340"/>
      <c r="BQ1" s="3340"/>
      <c r="BR1" s="3340"/>
      <c r="BS1" s="3340"/>
      <c r="BT1" s="3340"/>
      <c r="BU1" s="3340"/>
      <c r="BV1" s="3340"/>
      <c r="BW1" s="3340"/>
      <c r="BX1" s="3340"/>
      <c r="BY1" s="3340"/>
      <c r="BZ1" s="3340"/>
      <c r="CA1" s="3340"/>
      <c r="CB1" s="3340"/>
      <c r="CC1" s="3340"/>
      <c r="CD1" s="3340"/>
      <c r="CE1" s="3340"/>
      <c r="CF1" s="3340"/>
      <c r="CG1" s="3340"/>
      <c r="CH1" s="3340"/>
      <c r="CI1" s="3340"/>
      <c r="CJ1" s="3340"/>
      <c r="CK1" s="3340"/>
      <c r="CL1" s="3340"/>
      <c r="CM1" s="3340"/>
      <c r="CN1" s="3340"/>
      <c r="CO1" s="3340"/>
      <c r="CP1" s="3340"/>
      <c r="CQ1" s="3340"/>
      <c r="CR1" s="3340"/>
      <c r="CS1" s="3340"/>
      <c r="CT1" s="3340"/>
      <c r="CU1" s="3340"/>
      <c r="CV1" s="3340"/>
      <c r="CW1" s="3340"/>
      <c r="CX1" s="3340"/>
      <c r="CY1" s="3340"/>
      <c r="CZ1" s="3340"/>
      <c r="DA1" s="3340"/>
      <c r="DB1" s="3340"/>
      <c r="DC1" s="3340"/>
      <c r="DD1" s="3340"/>
      <c r="DE1" s="3340"/>
      <c r="DF1" s="3340"/>
      <c r="DG1" s="3340"/>
      <c r="DH1" s="3340"/>
      <c r="DI1" s="3340"/>
      <c r="DJ1" s="3340"/>
      <c r="DK1" s="3340"/>
      <c r="DL1" s="3340"/>
      <c r="DM1" s="3340"/>
      <c r="DN1" s="3340"/>
      <c r="DO1" s="3340"/>
      <c r="DP1" s="3340"/>
      <c r="DQ1" s="3340"/>
      <c r="DR1" s="3340"/>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123</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3354"/>
      <c r="AQ2" s="3355"/>
      <c r="AR2" s="3355"/>
      <c r="AS2" s="3355"/>
      <c r="AT2" s="3355"/>
      <c r="AU2" s="3355"/>
      <c r="AV2" s="3355"/>
      <c r="AW2" s="3355"/>
      <c r="AX2" s="3356"/>
      <c r="AY2" s="3354"/>
      <c r="AZ2" s="3355"/>
      <c r="BA2" s="3355"/>
      <c r="BB2" s="3355"/>
      <c r="BC2" s="3355"/>
      <c r="BD2" s="3355"/>
      <c r="BE2" s="3355"/>
      <c r="BF2" s="3355"/>
      <c r="BG2" s="3356"/>
      <c r="BH2" s="3354"/>
      <c r="BI2" s="3355"/>
      <c r="BJ2" s="3355"/>
      <c r="BK2" s="3355"/>
      <c r="BL2" s="3355"/>
      <c r="BM2" s="3355"/>
      <c r="BN2" s="3355"/>
      <c r="BO2" s="3355"/>
      <c r="BP2" s="3356"/>
      <c r="BQ2" s="3354"/>
      <c r="BR2" s="3355"/>
      <c r="BS2" s="3355"/>
      <c r="BT2" s="3355"/>
      <c r="BU2" s="3355"/>
      <c r="BV2" s="3355"/>
      <c r="BW2" s="3355"/>
      <c r="BX2" s="3355"/>
      <c r="BY2" s="3356"/>
      <c r="BZ2" s="3354"/>
      <c r="CA2" s="3355"/>
      <c r="CB2" s="3355"/>
      <c r="CC2" s="3355"/>
      <c r="CD2" s="3355"/>
      <c r="CE2" s="3355"/>
      <c r="CF2" s="3355"/>
      <c r="CG2" s="3355"/>
      <c r="CH2" s="3356"/>
      <c r="CI2" s="3354"/>
      <c r="CJ2" s="3355"/>
      <c r="CK2" s="3355"/>
      <c r="CL2" s="3355"/>
      <c r="CM2" s="3355"/>
      <c r="CN2" s="3355"/>
      <c r="CO2" s="3355"/>
      <c r="CP2" s="3355"/>
      <c r="CQ2" s="3356"/>
      <c r="CR2" s="3354"/>
      <c r="CS2" s="3355"/>
      <c r="CT2" s="3355"/>
      <c r="CU2" s="3355"/>
      <c r="CV2" s="3355"/>
      <c r="CW2" s="3355"/>
      <c r="CX2" s="3355"/>
      <c r="CY2" s="3355"/>
      <c r="CZ2" s="3356"/>
      <c r="DA2" s="3354"/>
      <c r="DB2" s="3355"/>
      <c r="DC2" s="3355"/>
      <c r="DD2" s="3355"/>
      <c r="DE2" s="3355"/>
      <c r="DF2" s="3355"/>
      <c r="DG2" s="3355"/>
      <c r="DH2" s="3355"/>
      <c r="DI2" s="3356"/>
      <c r="DJ2" s="3354"/>
      <c r="DK2" s="3355"/>
      <c r="DL2" s="3355"/>
      <c r="DM2" s="3355"/>
      <c r="DN2" s="3355"/>
      <c r="DO2" s="3355"/>
      <c r="DP2" s="3355"/>
      <c r="DQ2" s="3355"/>
      <c r="DR2" s="3356"/>
      <c r="DS2" s="2103"/>
      <c r="DT2" s="1286" t="s">
        <v>396</v>
      </c>
      <c r="DV2" s="506"/>
      <c r="DW2" s="506" t="str">
        <f>IF(V2="","",V2)</f>
        <v>Наименование тарифа</v>
      </c>
      <c r="DX2" s="506"/>
      <c r="DY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397</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3354"/>
      <c r="AQ3" s="3355"/>
      <c r="AR3" s="3355"/>
      <c r="AS3" s="3355"/>
      <c r="AT3" s="3355"/>
      <c r="AU3" s="3355"/>
      <c r="AV3" s="3355"/>
      <c r="AW3" s="3355"/>
      <c r="AX3" s="3356"/>
      <c r="AY3" s="3354"/>
      <c r="AZ3" s="3355"/>
      <c r="BA3" s="3355"/>
      <c r="BB3" s="3355"/>
      <c r="BC3" s="3355"/>
      <c r="BD3" s="3355"/>
      <c r="BE3" s="3355"/>
      <c r="BF3" s="3355"/>
      <c r="BG3" s="3356"/>
      <c r="BH3" s="3354"/>
      <c r="BI3" s="3355"/>
      <c r="BJ3" s="3355"/>
      <c r="BK3" s="3355"/>
      <c r="BL3" s="3355"/>
      <c r="BM3" s="3355"/>
      <c r="BN3" s="3355"/>
      <c r="BO3" s="3355"/>
      <c r="BP3" s="3356"/>
      <c r="BQ3" s="3354"/>
      <c r="BR3" s="3355"/>
      <c r="BS3" s="3355"/>
      <c r="BT3" s="3355"/>
      <c r="BU3" s="3355"/>
      <c r="BV3" s="3355"/>
      <c r="BW3" s="3355"/>
      <c r="BX3" s="3355"/>
      <c r="BY3" s="3356"/>
      <c r="BZ3" s="3354"/>
      <c r="CA3" s="3355"/>
      <c r="CB3" s="3355"/>
      <c r="CC3" s="3355"/>
      <c r="CD3" s="3355"/>
      <c r="CE3" s="3355"/>
      <c r="CF3" s="3355"/>
      <c r="CG3" s="3355"/>
      <c r="CH3" s="3356"/>
      <c r="CI3" s="3354"/>
      <c r="CJ3" s="3355"/>
      <c r="CK3" s="3355"/>
      <c r="CL3" s="3355"/>
      <c r="CM3" s="3355"/>
      <c r="CN3" s="3355"/>
      <c r="CO3" s="3355"/>
      <c r="CP3" s="3355"/>
      <c r="CQ3" s="3356"/>
      <c r="CR3" s="3354"/>
      <c r="CS3" s="3355"/>
      <c r="CT3" s="3355"/>
      <c r="CU3" s="3355"/>
      <c r="CV3" s="3355"/>
      <c r="CW3" s="3355"/>
      <c r="CX3" s="3355"/>
      <c r="CY3" s="3355"/>
      <c r="CZ3" s="3356"/>
      <c r="DA3" s="3354"/>
      <c r="DB3" s="3355"/>
      <c r="DC3" s="3355"/>
      <c r="DD3" s="3355"/>
      <c r="DE3" s="3355"/>
      <c r="DF3" s="3355"/>
      <c r="DG3" s="3355"/>
      <c r="DH3" s="3355"/>
      <c r="DI3" s="3356"/>
      <c r="DJ3" s="3354"/>
      <c r="DK3" s="3355"/>
      <c r="DL3" s="3355"/>
      <c r="DM3" s="3355"/>
      <c r="DN3" s="3355"/>
      <c r="DO3" s="3355"/>
      <c r="DP3" s="3355"/>
      <c r="DQ3" s="3355"/>
      <c r="DR3" s="3356"/>
      <c r="DS3" s="2103"/>
      <c r="DT3" s="1286" t="s">
        <v>398</v>
      </c>
      <c r="DV3" s="506"/>
      <c r="DW3" s="506" t="str">
        <f>IF(V3="","",V3)</f>
        <v>Территория действия тарифа</v>
      </c>
      <c r="DX3" s="506"/>
      <c r="DY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399</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3354"/>
      <c r="AQ4" s="3355"/>
      <c r="AR4" s="3355"/>
      <c r="AS4" s="3355"/>
      <c r="AT4" s="3355"/>
      <c r="AU4" s="3355"/>
      <c r="AV4" s="3355"/>
      <c r="AW4" s="3355"/>
      <c r="AX4" s="3356"/>
      <c r="AY4" s="3354"/>
      <c r="AZ4" s="3355"/>
      <c r="BA4" s="3355"/>
      <c r="BB4" s="3355"/>
      <c r="BC4" s="3355"/>
      <c r="BD4" s="3355"/>
      <c r="BE4" s="3355"/>
      <c r="BF4" s="3355"/>
      <c r="BG4" s="3356"/>
      <c r="BH4" s="3354"/>
      <c r="BI4" s="3355"/>
      <c r="BJ4" s="3355"/>
      <c r="BK4" s="3355"/>
      <c r="BL4" s="3355"/>
      <c r="BM4" s="3355"/>
      <c r="BN4" s="3355"/>
      <c r="BO4" s="3355"/>
      <c r="BP4" s="3356"/>
      <c r="BQ4" s="3354"/>
      <c r="BR4" s="3355"/>
      <c r="BS4" s="3355"/>
      <c r="BT4" s="3355"/>
      <c r="BU4" s="3355"/>
      <c r="BV4" s="3355"/>
      <c r="BW4" s="3355"/>
      <c r="BX4" s="3355"/>
      <c r="BY4" s="3356"/>
      <c r="BZ4" s="3354"/>
      <c r="CA4" s="3355"/>
      <c r="CB4" s="3355"/>
      <c r="CC4" s="3355"/>
      <c r="CD4" s="3355"/>
      <c r="CE4" s="3355"/>
      <c r="CF4" s="3355"/>
      <c r="CG4" s="3355"/>
      <c r="CH4" s="3356"/>
      <c r="CI4" s="3354"/>
      <c r="CJ4" s="3355"/>
      <c r="CK4" s="3355"/>
      <c r="CL4" s="3355"/>
      <c r="CM4" s="3355"/>
      <c r="CN4" s="3355"/>
      <c r="CO4" s="3355"/>
      <c r="CP4" s="3355"/>
      <c r="CQ4" s="3356"/>
      <c r="CR4" s="3354"/>
      <c r="CS4" s="3355"/>
      <c r="CT4" s="3355"/>
      <c r="CU4" s="3355"/>
      <c r="CV4" s="3355"/>
      <c r="CW4" s="3355"/>
      <c r="CX4" s="3355"/>
      <c r="CY4" s="3355"/>
      <c r="CZ4" s="3356"/>
      <c r="DA4" s="3354"/>
      <c r="DB4" s="3355"/>
      <c r="DC4" s="3355"/>
      <c r="DD4" s="3355"/>
      <c r="DE4" s="3355"/>
      <c r="DF4" s="3355"/>
      <c r="DG4" s="3355"/>
      <c r="DH4" s="3355"/>
      <c r="DI4" s="3356"/>
      <c r="DJ4" s="3354"/>
      <c r="DK4" s="3355"/>
      <c r="DL4" s="3355"/>
      <c r="DM4" s="3355"/>
      <c r="DN4" s="3355"/>
      <c r="DO4" s="3355"/>
      <c r="DP4" s="3355"/>
      <c r="DQ4" s="3355"/>
      <c r="DR4" s="3356"/>
      <c r="DS4" s="2103"/>
      <c r="DT4" s="1286" t="s">
        <v>400</v>
      </c>
      <c r="DV4" s="506"/>
      <c r="DW4" s="506" t="str">
        <f>IF(V4="","",V4)</f>
        <v>Наименование системы теплоснабжения </v>
      </c>
      <c r="DX4" s="506"/>
      <c r="DY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401</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3354"/>
      <c r="AQ5" s="3355"/>
      <c r="AR5" s="3355"/>
      <c r="AS5" s="3355"/>
      <c r="AT5" s="3355"/>
      <c r="AU5" s="3355"/>
      <c r="AV5" s="3355"/>
      <c r="AW5" s="3355"/>
      <c r="AX5" s="3356"/>
      <c r="AY5" s="3354"/>
      <c r="AZ5" s="3355"/>
      <c r="BA5" s="3355"/>
      <c r="BB5" s="3355"/>
      <c r="BC5" s="3355"/>
      <c r="BD5" s="3355"/>
      <c r="BE5" s="3355"/>
      <c r="BF5" s="3355"/>
      <c r="BG5" s="3356"/>
      <c r="BH5" s="3354"/>
      <c r="BI5" s="3355"/>
      <c r="BJ5" s="3355"/>
      <c r="BK5" s="3355"/>
      <c r="BL5" s="3355"/>
      <c r="BM5" s="3355"/>
      <c r="BN5" s="3355"/>
      <c r="BO5" s="3355"/>
      <c r="BP5" s="3356"/>
      <c r="BQ5" s="3354"/>
      <c r="BR5" s="3355"/>
      <c r="BS5" s="3355"/>
      <c r="BT5" s="3355"/>
      <c r="BU5" s="3355"/>
      <c r="BV5" s="3355"/>
      <c r="BW5" s="3355"/>
      <c r="BX5" s="3355"/>
      <c r="BY5" s="3356"/>
      <c r="BZ5" s="3354"/>
      <c r="CA5" s="3355"/>
      <c r="CB5" s="3355"/>
      <c r="CC5" s="3355"/>
      <c r="CD5" s="3355"/>
      <c r="CE5" s="3355"/>
      <c r="CF5" s="3355"/>
      <c r="CG5" s="3355"/>
      <c r="CH5" s="3356"/>
      <c r="CI5" s="3354"/>
      <c r="CJ5" s="3355"/>
      <c r="CK5" s="3355"/>
      <c r="CL5" s="3355"/>
      <c r="CM5" s="3355"/>
      <c r="CN5" s="3355"/>
      <c r="CO5" s="3355"/>
      <c r="CP5" s="3355"/>
      <c r="CQ5" s="3356"/>
      <c r="CR5" s="3354"/>
      <c r="CS5" s="3355"/>
      <c r="CT5" s="3355"/>
      <c r="CU5" s="3355"/>
      <c r="CV5" s="3355"/>
      <c r="CW5" s="3355"/>
      <c r="CX5" s="3355"/>
      <c r="CY5" s="3355"/>
      <c r="CZ5" s="3356"/>
      <c r="DA5" s="3354"/>
      <c r="DB5" s="3355"/>
      <c r="DC5" s="3355"/>
      <c r="DD5" s="3355"/>
      <c r="DE5" s="3355"/>
      <c r="DF5" s="3355"/>
      <c r="DG5" s="3355"/>
      <c r="DH5" s="3355"/>
      <c r="DI5" s="3356"/>
      <c r="DJ5" s="3354"/>
      <c r="DK5" s="3355"/>
      <c r="DL5" s="3355"/>
      <c r="DM5" s="3355"/>
      <c r="DN5" s="3355"/>
      <c r="DO5" s="3355"/>
      <c r="DP5" s="3355"/>
      <c r="DQ5" s="3355"/>
      <c r="DR5" s="3356"/>
      <c r="DS5" s="2103"/>
      <c r="DT5" s="1286" t="s">
        <v>402</v>
      </c>
      <c r="DV5" s="506"/>
      <c r="DW5" s="506" t="str">
        <f>IF(V5="","",V5)</f>
        <v>Источник тепловой энергии  </v>
      </c>
      <c r="DX5" s="506"/>
      <c r="DY5" s="506"/>
    </row>
    <row customHeight="1" ht="14.25" hidden="1">
      <c r="A6" s="1296"/>
      <c r="B6" s="1296"/>
      <c r="C6" s="1296"/>
      <c r="D6" s="1296"/>
      <c r="E6" s="2168"/>
      <c r="F6" s="2168"/>
      <c r="G6" s="2168"/>
      <c r="H6" s="2168"/>
      <c r="I6" s="1971">
        <f>U5&amp;".1"</f>
      </c>
      <c r="J6" s="1296"/>
      <c r="K6" s="1296"/>
      <c r="L6" s="1296"/>
      <c r="M6" s="1340" t="s">
        <v>403</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4543"/>
      <c r="AQ6" s="4544"/>
      <c r="AR6" s="4544"/>
      <c r="AS6" s="4544"/>
      <c r="AT6" s="4544"/>
      <c r="AU6" s="4544"/>
      <c r="AV6" s="4544"/>
      <c r="AW6" s="4544"/>
      <c r="AX6" s="4545"/>
      <c r="AY6" s="4543"/>
      <c r="AZ6" s="4544"/>
      <c r="BA6" s="4544"/>
      <c r="BB6" s="4544"/>
      <c r="BC6" s="4544"/>
      <c r="BD6" s="4544"/>
      <c r="BE6" s="4544"/>
      <c r="BF6" s="4544"/>
      <c r="BG6" s="4545"/>
      <c r="BH6" s="4543"/>
      <c r="BI6" s="4544"/>
      <c r="BJ6" s="4544"/>
      <c r="BK6" s="4544"/>
      <c r="BL6" s="4544"/>
      <c r="BM6" s="4544"/>
      <c r="BN6" s="4544"/>
      <c r="BO6" s="4544"/>
      <c r="BP6" s="4545"/>
      <c r="BQ6" s="4543"/>
      <c r="BR6" s="4544"/>
      <c r="BS6" s="4544"/>
      <c r="BT6" s="4544"/>
      <c r="BU6" s="4544"/>
      <c r="BV6" s="4544"/>
      <c r="BW6" s="4544"/>
      <c r="BX6" s="4544"/>
      <c r="BY6" s="4545"/>
      <c r="BZ6" s="4543"/>
      <c r="CA6" s="4544"/>
      <c r="CB6" s="4544"/>
      <c r="CC6" s="4544"/>
      <c r="CD6" s="4544"/>
      <c r="CE6" s="4544"/>
      <c r="CF6" s="4544"/>
      <c r="CG6" s="4544"/>
      <c r="CH6" s="4545"/>
      <c r="CI6" s="4543"/>
      <c r="CJ6" s="4544"/>
      <c r="CK6" s="4544"/>
      <c r="CL6" s="4544"/>
      <c r="CM6" s="4544"/>
      <c r="CN6" s="4544"/>
      <c r="CO6" s="4544"/>
      <c r="CP6" s="4544"/>
      <c r="CQ6" s="4545"/>
      <c r="CR6" s="4543"/>
      <c r="CS6" s="4544"/>
      <c r="CT6" s="4544"/>
      <c r="CU6" s="4544"/>
      <c r="CV6" s="4544"/>
      <c r="CW6" s="4544"/>
      <c r="CX6" s="4544"/>
      <c r="CY6" s="4544"/>
      <c r="CZ6" s="4545"/>
      <c r="DA6" s="4543"/>
      <c r="DB6" s="4544"/>
      <c r="DC6" s="4544"/>
      <c r="DD6" s="4544"/>
      <c r="DE6" s="4544"/>
      <c r="DF6" s="4544"/>
      <c r="DG6" s="4544"/>
      <c r="DH6" s="4544"/>
      <c r="DI6" s="4545"/>
      <c r="DJ6" s="4543"/>
      <c r="DK6" s="4544"/>
      <c r="DL6" s="4544"/>
      <c r="DM6" s="4544"/>
      <c r="DN6" s="4544"/>
      <c r="DO6" s="4544"/>
      <c r="DP6" s="4544"/>
      <c r="DQ6" s="4544"/>
      <c r="DR6" s="4545"/>
      <c r="DS6" s="2149"/>
      <c r="DT6" s="1415"/>
      <c r="DV6" s="506"/>
      <c r="DW6" s="506" t="str">
        <f>IF(V6="","",V6)</f>
        <v/>
      </c>
      <c r="DX6" s="506"/>
      <c r="DY6" s="506"/>
    </row>
    <row customHeight="1" ht="21" hidden="1">
      <c r="A7" s="1296"/>
      <c r="B7" s="1296"/>
      <c r="C7" s="1296"/>
      <c r="D7" s="1296"/>
      <c r="E7" s="2168"/>
      <c r="F7" s="2168"/>
      <c r="G7" s="2168"/>
      <c r="H7" s="2168"/>
      <c r="I7" s="1955"/>
      <c r="J7" s="1971">
        <f>I6&amp;".1"</f>
      </c>
      <c r="K7" s="1296"/>
      <c r="L7" s="1296"/>
      <c r="M7" s="1340" t="s">
        <v>406</v>
      </c>
      <c r="N7" s="515"/>
      <c r="O7" s="323"/>
      <c r="Q7" s="2111"/>
      <c r="R7" s="2111">
        <v>1</v>
      </c>
      <c r="S7" s="524"/>
      <c r="T7" s="353"/>
      <c r="U7" s="1366">
        <f>$J7</f>
      </c>
      <c r="V7" s="274" t="s">
        <v>407</v>
      </c>
      <c r="W7" s="288"/>
      <c r="X7" s="2095"/>
      <c r="Y7" s="2096"/>
      <c r="Z7" s="2096"/>
      <c r="AA7" s="2096"/>
      <c r="AB7" s="2096"/>
      <c r="AC7" s="2088"/>
      <c r="AD7" s="2088"/>
      <c r="AE7" s="2088"/>
      <c r="AF7" s="2171"/>
      <c r="AG7" s="2095"/>
      <c r="AH7" s="2096"/>
      <c r="AI7" s="2096"/>
      <c r="AJ7" s="2096"/>
      <c r="AK7" s="2096"/>
      <c r="AL7" s="2096"/>
      <c r="AM7" s="2096"/>
      <c r="AN7" s="2096"/>
      <c r="AO7" s="2096"/>
      <c r="AP7" s="3375"/>
      <c r="AQ7" s="3376"/>
      <c r="AR7" s="3376"/>
      <c r="AS7" s="3376"/>
      <c r="AT7" s="3376"/>
      <c r="AU7" s="4849"/>
      <c r="AV7" s="4849"/>
      <c r="AW7" s="4849"/>
      <c r="AX7" s="4850"/>
      <c r="AY7" s="3375"/>
      <c r="AZ7" s="3376"/>
      <c r="BA7" s="3376"/>
      <c r="BB7" s="3376"/>
      <c r="BC7" s="3376"/>
      <c r="BD7" s="4849"/>
      <c r="BE7" s="4849"/>
      <c r="BF7" s="4849"/>
      <c r="BG7" s="4850"/>
      <c r="BH7" s="3375"/>
      <c r="BI7" s="3376"/>
      <c r="BJ7" s="3376"/>
      <c r="BK7" s="3376"/>
      <c r="BL7" s="3376"/>
      <c r="BM7" s="4849"/>
      <c r="BN7" s="4849"/>
      <c r="BO7" s="4849"/>
      <c r="BP7" s="4850"/>
      <c r="BQ7" s="3375"/>
      <c r="BR7" s="3376"/>
      <c r="BS7" s="3376"/>
      <c r="BT7" s="3376"/>
      <c r="BU7" s="3376"/>
      <c r="BV7" s="4849"/>
      <c r="BW7" s="4849"/>
      <c r="BX7" s="4849"/>
      <c r="BY7" s="4850"/>
      <c r="BZ7" s="3375"/>
      <c r="CA7" s="3376"/>
      <c r="CB7" s="3376"/>
      <c r="CC7" s="3376"/>
      <c r="CD7" s="3376"/>
      <c r="CE7" s="4849"/>
      <c r="CF7" s="4849"/>
      <c r="CG7" s="4849"/>
      <c r="CH7" s="4850"/>
      <c r="CI7" s="3375"/>
      <c r="CJ7" s="3376"/>
      <c r="CK7" s="3376"/>
      <c r="CL7" s="3376"/>
      <c r="CM7" s="3376"/>
      <c r="CN7" s="4849"/>
      <c r="CO7" s="4849"/>
      <c r="CP7" s="4849"/>
      <c r="CQ7" s="4850"/>
      <c r="CR7" s="3375"/>
      <c r="CS7" s="3376"/>
      <c r="CT7" s="3376"/>
      <c r="CU7" s="3376"/>
      <c r="CV7" s="3376"/>
      <c r="CW7" s="4849"/>
      <c r="CX7" s="4849"/>
      <c r="CY7" s="4849"/>
      <c r="CZ7" s="4850"/>
      <c r="DA7" s="3375"/>
      <c r="DB7" s="3376"/>
      <c r="DC7" s="3376"/>
      <c r="DD7" s="3376"/>
      <c r="DE7" s="3376"/>
      <c r="DF7" s="4849"/>
      <c r="DG7" s="4849"/>
      <c r="DH7" s="4849"/>
      <c r="DI7" s="4850"/>
      <c r="DJ7" s="3375"/>
      <c r="DK7" s="3376"/>
      <c r="DL7" s="3376"/>
      <c r="DM7" s="3376"/>
      <c r="DN7" s="3376"/>
      <c r="DO7" s="4849"/>
      <c r="DP7" s="4849"/>
      <c r="DQ7" s="4849"/>
      <c r="DR7" s="4850"/>
      <c r="DS7" s="2097"/>
      <c r="DT7" s="1286" t="s">
        <v>408</v>
      </c>
      <c r="DV7" s="506"/>
      <c r="DW7" s="506" t="str">
        <f>IF(V7="","",V7)</f>
        <v>Группа потребителей</v>
      </c>
      <c r="DX7" s="506"/>
      <c r="DY7" s="506"/>
    </row>
    <row customHeight="1" ht="21" hidden="1">
      <c r="A8" s="1296"/>
      <c r="B8" s="1296"/>
      <c r="C8" s="1296"/>
      <c r="D8" s="1296"/>
      <c r="E8" s="2168"/>
      <c r="F8" s="2168"/>
      <c r="G8" s="2168"/>
      <c r="H8" s="2168"/>
      <c r="I8" s="1955"/>
      <c r="J8" s="1955"/>
      <c r="K8" s="1971">
        <f>J7&amp;".1"</f>
      </c>
      <c r="L8" s="125"/>
      <c r="M8" s="1340" t="s">
        <v>409</v>
      </c>
      <c r="N8" s="515"/>
      <c r="O8" s="323"/>
      <c r="P8" s="323"/>
      <c r="Q8" s="2111"/>
      <c r="R8" s="2111"/>
      <c r="S8" s="2111">
        <v>1</v>
      </c>
      <c r="T8" s="353"/>
      <c r="U8" s="1366">
        <f>$K8</f>
      </c>
      <c r="V8" s="1377"/>
      <c r="W8" s="288"/>
      <c r="X8" s="757"/>
      <c r="Y8" s="757"/>
      <c r="Z8" s="757"/>
      <c r="AA8" s="757"/>
      <c r="AB8" s="1435"/>
      <c r="AC8" s="2112"/>
      <c r="AD8" s="1981" t="s">
        <v>61</v>
      </c>
      <c r="AE8" s="2112"/>
      <c r="AF8" s="1981" t="s">
        <v>61</v>
      </c>
      <c r="AG8" s="1437"/>
      <c r="AH8" s="757"/>
      <c r="AI8" s="757"/>
      <c r="AJ8" s="757"/>
      <c r="AK8" s="1285"/>
      <c r="AL8" s="2112"/>
      <c r="AM8" s="1981" t="s">
        <v>61</v>
      </c>
      <c r="AN8" s="2112"/>
      <c r="AO8" s="1981" t="s">
        <v>61</v>
      </c>
      <c r="AP8" s="3387"/>
      <c r="AQ8" s="3387"/>
      <c r="AR8" s="3387"/>
      <c r="AS8" s="3387"/>
      <c r="AT8" s="4854"/>
      <c r="AU8" s="3390"/>
      <c r="AV8" s="2829" t="s">
        <v>61</v>
      </c>
      <c r="AW8" s="3390"/>
      <c r="AX8" s="2829" t="s">
        <v>61</v>
      </c>
      <c r="AY8" s="3387"/>
      <c r="AZ8" s="3387"/>
      <c r="BA8" s="3387"/>
      <c r="BB8" s="3387"/>
      <c r="BC8" s="4854"/>
      <c r="BD8" s="3390"/>
      <c r="BE8" s="2829" t="s">
        <v>61</v>
      </c>
      <c r="BF8" s="3390"/>
      <c r="BG8" s="2829" t="s">
        <v>61</v>
      </c>
      <c r="BH8" s="3387"/>
      <c r="BI8" s="3387"/>
      <c r="BJ8" s="3387"/>
      <c r="BK8" s="3387"/>
      <c r="BL8" s="4854"/>
      <c r="BM8" s="3390"/>
      <c r="BN8" s="2829" t="s">
        <v>61</v>
      </c>
      <c r="BO8" s="3390"/>
      <c r="BP8" s="2829" t="s">
        <v>61</v>
      </c>
      <c r="BQ8" s="3387"/>
      <c r="BR8" s="3387"/>
      <c r="BS8" s="3387"/>
      <c r="BT8" s="3387"/>
      <c r="BU8" s="4854"/>
      <c r="BV8" s="3390"/>
      <c r="BW8" s="2829" t="s">
        <v>61</v>
      </c>
      <c r="BX8" s="3390"/>
      <c r="BY8" s="2829" t="s">
        <v>61</v>
      </c>
      <c r="BZ8" s="3387"/>
      <c r="CA8" s="3387"/>
      <c r="CB8" s="3387"/>
      <c r="CC8" s="3387"/>
      <c r="CD8" s="4854"/>
      <c r="CE8" s="3390"/>
      <c r="CF8" s="2829" t="s">
        <v>61</v>
      </c>
      <c r="CG8" s="3390"/>
      <c r="CH8" s="2829" t="s">
        <v>61</v>
      </c>
      <c r="CI8" s="3387"/>
      <c r="CJ8" s="3387"/>
      <c r="CK8" s="3387"/>
      <c r="CL8" s="3387"/>
      <c r="CM8" s="4854"/>
      <c r="CN8" s="3390"/>
      <c r="CO8" s="2829" t="s">
        <v>61</v>
      </c>
      <c r="CP8" s="3390"/>
      <c r="CQ8" s="2829" t="s">
        <v>61</v>
      </c>
      <c r="CR8" s="3387"/>
      <c r="CS8" s="3387"/>
      <c r="CT8" s="3387"/>
      <c r="CU8" s="3387"/>
      <c r="CV8" s="4854"/>
      <c r="CW8" s="3390"/>
      <c r="CX8" s="2829" t="s">
        <v>61</v>
      </c>
      <c r="CY8" s="3390"/>
      <c r="CZ8" s="2829" t="s">
        <v>61</v>
      </c>
      <c r="DA8" s="3387"/>
      <c r="DB8" s="3387"/>
      <c r="DC8" s="3387"/>
      <c r="DD8" s="3387"/>
      <c r="DE8" s="4854"/>
      <c r="DF8" s="3390"/>
      <c r="DG8" s="2829" t="s">
        <v>61</v>
      </c>
      <c r="DH8" s="3390"/>
      <c r="DI8" s="2829" t="s">
        <v>61</v>
      </c>
      <c r="DJ8" s="3387"/>
      <c r="DK8" s="3387"/>
      <c r="DL8" s="3387"/>
      <c r="DM8" s="3387"/>
      <c r="DN8" s="4854"/>
      <c r="DO8" s="3390"/>
      <c r="DP8" s="2829" t="s">
        <v>61</v>
      </c>
      <c r="DQ8" s="3390"/>
      <c r="DR8" s="2829" t="s">
        <v>61</v>
      </c>
      <c r="DS8" s="320"/>
      <c r="DT8" s="1337" t="s">
        <v>455</v>
      </c>
      <c r="DU8" s="517">
        <f>STRCHECKDATE(X10:DS10)</f>
      </c>
      <c r="DV8" s="506"/>
      <c r="DW8" s="506" t="str">
        <f>IF(V8="","",V8)</f>
        <v/>
      </c>
      <c r="DX8" s="506"/>
      <c r="DY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388"/>
      <c r="AQ9" s="3387"/>
      <c r="AR9" s="3387"/>
      <c r="AS9" s="3387"/>
      <c r="AT9" s="4854"/>
      <c r="AU9" s="3396"/>
      <c r="AV9" s="2829"/>
      <c r="AW9" s="3396"/>
      <c r="AX9" s="2829"/>
      <c r="AY9" s="3388"/>
      <c r="AZ9" s="3387"/>
      <c r="BA9" s="3387"/>
      <c r="BB9" s="3387"/>
      <c r="BC9" s="4854"/>
      <c r="BD9" s="3396"/>
      <c r="BE9" s="2829"/>
      <c r="BF9" s="3396"/>
      <c r="BG9" s="2829"/>
      <c r="BH9" s="3388"/>
      <c r="BI9" s="3387"/>
      <c r="BJ9" s="3387"/>
      <c r="BK9" s="3387"/>
      <c r="BL9" s="4854"/>
      <c r="BM9" s="3396"/>
      <c r="BN9" s="2829"/>
      <c r="BO9" s="3396"/>
      <c r="BP9" s="2829"/>
      <c r="BQ9" s="3388"/>
      <c r="BR9" s="3387"/>
      <c r="BS9" s="3387"/>
      <c r="BT9" s="3387"/>
      <c r="BU9" s="4854"/>
      <c r="BV9" s="3396"/>
      <c r="BW9" s="2829"/>
      <c r="BX9" s="3396"/>
      <c r="BY9" s="2829"/>
      <c r="BZ9" s="3388"/>
      <c r="CA9" s="3387"/>
      <c r="CB9" s="3387"/>
      <c r="CC9" s="3387"/>
      <c r="CD9" s="4854"/>
      <c r="CE9" s="3396"/>
      <c r="CF9" s="2829"/>
      <c r="CG9" s="3396"/>
      <c r="CH9" s="2829"/>
      <c r="CI9" s="3388"/>
      <c r="CJ9" s="3387"/>
      <c r="CK9" s="3387"/>
      <c r="CL9" s="3387"/>
      <c r="CM9" s="4854"/>
      <c r="CN9" s="3396"/>
      <c r="CO9" s="2829"/>
      <c r="CP9" s="3396"/>
      <c r="CQ9" s="2829"/>
      <c r="CR9" s="3388"/>
      <c r="CS9" s="3387"/>
      <c r="CT9" s="3387"/>
      <c r="CU9" s="3387"/>
      <c r="CV9" s="4854"/>
      <c r="CW9" s="3396"/>
      <c r="CX9" s="2829"/>
      <c r="CY9" s="3396"/>
      <c r="CZ9" s="2829"/>
      <c r="DA9" s="3388"/>
      <c r="DB9" s="3387"/>
      <c r="DC9" s="3387"/>
      <c r="DD9" s="3387"/>
      <c r="DE9" s="4854"/>
      <c r="DF9" s="3396"/>
      <c r="DG9" s="2829"/>
      <c r="DH9" s="3396"/>
      <c r="DI9" s="2829"/>
      <c r="DJ9" s="3388"/>
      <c r="DK9" s="3387"/>
      <c r="DL9" s="3387"/>
      <c r="DM9" s="3387"/>
      <c r="DN9" s="4854"/>
      <c r="DO9" s="3396"/>
      <c r="DP9" s="2829"/>
      <c r="DQ9" s="3396"/>
      <c r="DR9" s="2829"/>
      <c r="DS9" s="320"/>
      <c r="DT9" s="2137" t="s">
        <v>456</v>
      </c>
      <c r="DV9" s="506"/>
      <c r="DW9" s="506"/>
      <c r="DX9" s="506"/>
      <c r="DY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388"/>
      <c r="AQ10" s="3388"/>
      <c r="AR10" s="3388"/>
      <c r="AS10" s="3388"/>
      <c r="AT10" s="4860" t="str">
        <f>AU8&amp;"-"&amp;AW8</f>
        <v>-</v>
      </c>
      <c r="AU10" s="3396"/>
      <c r="AV10" s="2829"/>
      <c r="AW10" s="3396"/>
      <c r="AX10" s="2829"/>
      <c r="AY10" s="3388"/>
      <c r="AZ10" s="3388"/>
      <c r="BA10" s="3388"/>
      <c r="BB10" s="3388"/>
      <c r="BC10" s="4860" t="str">
        <f>BD8&amp;"-"&amp;BF8</f>
        <v>-</v>
      </c>
      <c r="BD10" s="3396"/>
      <c r="BE10" s="2829"/>
      <c r="BF10" s="3396"/>
      <c r="BG10" s="2829"/>
      <c r="BH10" s="3388"/>
      <c r="BI10" s="3388"/>
      <c r="BJ10" s="3388"/>
      <c r="BK10" s="3388"/>
      <c r="BL10" s="4860" t="str">
        <f>BM8&amp;"-"&amp;BO8</f>
        <v>-</v>
      </c>
      <c r="BM10" s="3396"/>
      <c r="BN10" s="2829"/>
      <c r="BO10" s="3396"/>
      <c r="BP10" s="2829"/>
      <c r="BQ10" s="3388"/>
      <c r="BR10" s="3388"/>
      <c r="BS10" s="3388"/>
      <c r="BT10" s="3388"/>
      <c r="BU10" s="4860" t="str">
        <f>BV8&amp;"-"&amp;BX8</f>
        <v>-</v>
      </c>
      <c r="BV10" s="3396"/>
      <c r="BW10" s="2829"/>
      <c r="BX10" s="3396"/>
      <c r="BY10" s="2829"/>
      <c r="BZ10" s="3388"/>
      <c r="CA10" s="3388"/>
      <c r="CB10" s="3388"/>
      <c r="CC10" s="3388"/>
      <c r="CD10" s="4860" t="str">
        <f>CE8&amp;"-"&amp;CG8</f>
        <v>-</v>
      </c>
      <c r="CE10" s="3396"/>
      <c r="CF10" s="2829"/>
      <c r="CG10" s="3396"/>
      <c r="CH10" s="2829"/>
      <c r="CI10" s="3388"/>
      <c r="CJ10" s="3388"/>
      <c r="CK10" s="3388"/>
      <c r="CL10" s="3388"/>
      <c r="CM10" s="4860" t="str">
        <f>CN8&amp;"-"&amp;CP8</f>
        <v>-</v>
      </c>
      <c r="CN10" s="3396"/>
      <c r="CO10" s="2829"/>
      <c r="CP10" s="3396"/>
      <c r="CQ10" s="2829"/>
      <c r="CR10" s="3388"/>
      <c r="CS10" s="3388"/>
      <c r="CT10" s="3388"/>
      <c r="CU10" s="3388"/>
      <c r="CV10" s="4860" t="str">
        <f>CW8&amp;"-"&amp;CY8</f>
        <v>-</v>
      </c>
      <c r="CW10" s="3396"/>
      <c r="CX10" s="2829"/>
      <c r="CY10" s="3396"/>
      <c r="CZ10" s="2829"/>
      <c r="DA10" s="3388"/>
      <c r="DB10" s="3388"/>
      <c r="DC10" s="3388"/>
      <c r="DD10" s="3388"/>
      <c r="DE10" s="4860" t="str">
        <f>DF8&amp;"-"&amp;DH8</f>
        <v>-</v>
      </c>
      <c r="DF10" s="3396"/>
      <c r="DG10" s="2829"/>
      <c r="DH10" s="3396"/>
      <c r="DI10" s="2829"/>
      <c r="DJ10" s="3388"/>
      <c r="DK10" s="3388"/>
      <c r="DL10" s="3388"/>
      <c r="DM10" s="3388"/>
      <c r="DN10" s="4860" t="str">
        <f>DO8&amp;"-"&amp;DQ8</f>
        <v>-</v>
      </c>
      <c r="DO10" s="3396"/>
      <c r="DP10" s="2829"/>
      <c r="DQ10" s="3396"/>
      <c r="DR10" s="2829"/>
      <c r="DS10" s="320"/>
      <c r="DT10" s="2138"/>
      <c r="DV10" s="506"/>
      <c r="DW10" s="506" t="str">
        <f>IF(V10="","",V10)</f>
        <v/>
      </c>
      <c r="DX10" s="506"/>
      <c r="DY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457</v>
      </c>
      <c r="W11" s="1422"/>
      <c r="X11" s="1423"/>
      <c r="Y11" s="1423"/>
      <c r="Z11" s="1423"/>
      <c r="AA11" s="1423"/>
      <c r="AB11" s="1424"/>
      <c r="AC11" s="2152"/>
      <c r="AD11" s="1981"/>
      <c r="AE11" s="2152"/>
      <c r="AF11" s="1981"/>
      <c r="AG11" s="1423"/>
      <c r="AH11" s="1423"/>
      <c r="AI11" s="1423"/>
      <c r="AJ11" s="1423"/>
      <c r="AK11" s="1424"/>
      <c r="AL11" s="2152"/>
      <c r="AM11" s="1981"/>
      <c r="AN11" s="2152"/>
      <c r="AO11" s="1981"/>
      <c r="AP11" s="4864"/>
      <c r="AQ11" s="4865"/>
      <c r="AR11" s="4866"/>
      <c r="AS11" s="4867"/>
      <c r="AT11" s="4868"/>
      <c r="AU11" s="3396"/>
      <c r="AV11" s="2829"/>
      <c r="AW11" s="3396"/>
      <c r="AX11" s="2829"/>
      <c r="AY11" s="4869"/>
      <c r="AZ11" s="4870"/>
      <c r="BA11" s="4871"/>
      <c r="BB11" s="4872"/>
      <c r="BC11" s="4873"/>
      <c r="BD11" s="3396"/>
      <c r="BE11" s="2829"/>
      <c r="BF11" s="3396"/>
      <c r="BG11" s="2829"/>
      <c r="BH11" s="4874"/>
      <c r="BI11" s="4875"/>
      <c r="BJ11" s="4876"/>
      <c r="BK11" s="4877"/>
      <c r="BL11" s="4878"/>
      <c r="BM11" s="3396"/>
      <c r="BN11" s="2829"/>
      <c r="BO11" s="3396"/>
      <c r="BP11" s="2829"/>
      <c r="BQ11" s="4879"/>
      <c r="BR11" s="4880"/>
      <c r="BS11" s="4881"/>
      <c r="BT11" s="4882"/>
      <c r="BU11" s="4883"/>
      <c r="BV11" s="3396"/>
      <c r="BW11" s="2829"/>
      <c r="BX11" s="3396"/>
      <c r="BY11" s="2829"/>
      <c r="BZ11" s="4884"/>
      <c r="CA11" s="4885"/>
      <c r="CB11" s="4886"/>
      <c r="CC11" s="4887"/>
      <c r="CD11" s="4888"/>
      <c r="CE11" s="3396"/>
      <c r="CF11" s="2829"/>
      <c r="CG11" s="3396"/>
      <c r="CH11" s="2829"/>
      <c r="CI11" s="4889"/>
      <c r="CJ11" s="4890"/>
      <c r="CK11" s="4891"/>
      <c r="CL11" s="4892"/>
      <c r="CM11" s="4893"/>
      <c r="CN11" s="3396"/>
      <c r="CO11" s="2829"/>
      <c r="CP11" s="3396"/>
      <c r="CQ11" s="2829"/>
      <c r="CR11" s="4894"/>
      <c r="CS11" s="4895"/>
      <c r="CT11" s="4896"/>
      <c r="CU11" s="4897"/>
      <c r="CV11" s="4898"/>
      <c r="CW11" s="3396"/>
      <c r="CX11" s="2829"/>
      <c r="CY11" s="3396"/>
      <c r="CZ11" s="2829"/>
      <c r="DA11" s="4899"/>
      <c r="DB11" s="4900"/>
      <c r="DC11" s="4901"/>
      <c r="DD11" s="4902"/>
      <c r="DE11" s="4903"/>
      <c r="DF11" s="3396"/>
      <c r="DG11" s="2829"/>
      <c r="DH11" s="3396"/>
      <c r="DI11" s="2829"/>
      <c r="DJ11" s="4904"/>
      <c r="DK11" s="4905"/>
      <c r="DL11" s="4906"/>
      <c r="DM11" s="4907"/>
      <c r="DN11" s="4908"/>
      <c r="DO11" s="3396"/>
      <c r="DP11" s="2829"/>
      <c r="DQ11" s="3396"/>
      <c r="DR11" s="2829"/>
      <c r="DS11" s="1425"/>
      <c r="DT11" s="2138"/>
      <c r="DV11" s="506"/>
      <c r="DW11" s="506"/>
      <c r="DX11" s="506"/>
      <c r="DY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411</v>
      </c>
      <c r="W12" s="367"/>
      <c r="X12" s="367"/>
      <c r="Y12" s="367"/>
      <c r="Z12" s="367"/>
      <c r="AA12" s="367"/>
      <c r="AB12" s="367"/>
      <c r="AC12" s="1438"/>
      <c r="AD12" s="1438"/>
      <c r="AE12" s="1438"/>
      <c r="AF12" s="1438"/>
      <c r="AG12" s="367"/>
      <c r="AH12" s="367"/>
      <c r="AI12" s="367"/>
      <c r="AJ12" s="367"/>
      <c r="AK12" s="367"/>
      <c r="AL12" s="367"/>
      <c r="AM12" s="367"/>
      <c r="AN12" s="367"/>
      <c r="AO12" s="367"/>
      <c r="AP12" s="4911"/>
      <c r="AQ12" s="4912"/>
      <c r="AR12" s="4913"/>
      <c r="AS12" s="4914"/>
      <c r="AT12" s="4915"/>
      <c r="AU12" s="4916"/>
      <c r="AV12" s="4917"/>
      <c r="AW12" s="4918"/>
      <c r="AX12" s="4919"/>
      <c r="AY12" s="4920"/>
      <c r="AZ12" s="4921"/>
      <c r="BA12" s="4922"/>
      <c r="BB12" s="4923"/>
      <c r="BC12" s="4924"/>
      <c r="BD12" s="4925"/>
      <c r="BE12" s="4926"/>
      <c r="BF12" s="4927"/>
      <c r="BG12" s="4928"/>
      <c r="BH12" s="4929"/>
      <c r="BI12" s="4930"/>
      <c r="BJ12" s="4931"/>
      <c r="BK12" s="4932"/>
      <c r="BL12" s="4933"/>
      <c r="BM12" s="4934"/>
      <c r="BN12" s="4935"/>
      <c r="BO12" s="4936"/>
      <c r="BP12" s="4937"/>
      <c r="BQ12" s="4938"/>
      <c r="BR12" s="4939"/>
      <c r="BS12" s="4940"/>
      <c r="BT12" s="4941"/>
      <c r="BU12" s="4942"/>
      <c r="BV12" s="4943"/>
      <c r="BW12" s="4944"/>
      <c r="BX12" s="4945"/>
      <c r="BY12" s="4946"/>
      <c r="BZ12" s="4947"/>
      <c r="CA12" s="4948"/>
      <c r="CB12" s="4949"/>
      <c r="CC12" s="4950"/>
      <c r="CD12" s="4951"/>
      <c r="CE12" s="4952"/>
      <c r="CF12" s="4953"/>
      <c r="CG12" s="4954"/>
      <c r="CH12" s="4955"/>
      <c r="CI12" s="4956"/>
      <c r="CJ12" s="4957"/>
      <c r="CK12" s="4958"/>
      <c r="CL12" s="4959"/>
      <c r="CM12" s="4960"/>
      <c r="CN12" s="4961"/>
      <c r="CO12" s="4962"/>
      <c r="CP12" s="4963"/>
      <c r="CQ12" s="4964"/>
      <c r="CR12" s="4965"/>
      <c r="CS12" s="4966"/>
      <c r="CT12" s="4967"/>
      <c r="CU12" s="4968"/>
      <c r="CV12" s="4969"/>
      <c r="CW12" s="4970"/>
      <c r="CX12" s="4971"/>
      <c r="CY12" s="4972"/>
      <c r="CZ12" s="4973"/>
      <c r="DA12" s="4974"/>
      <c r="DB12" s="4975"/>
      <c r="DC12" s="4976"/>
      <c r="DD12" s="4977"/>
      <c r="DE12" s="4978"/>
      <c r="DF12" s="4979"/>
      <c r="DG12" s="4980"/>
      <c r="DH12" s="4981"/>
      <c r="DI12" s="4982"/>
      <c r="DJ12" s="4983"/>
      <c r="DK12" s="4984"/>
      <c r="DL12" s="4985"/>
      <c r="DM12" s="4986"/>
      <c r="DN12" s="4987"/>
      <c r="DO12" s="4988"/>
      <c r="DP12" s="4989"/>
      <c r="DQ12" s="4990"/>
      <c r="DR12" s="4991"/>
      <c r="DS12" s="319"/>
      <c r="DT12" s="2139"/>
      <c r="DV12" s="506"/>
      <c r="DW12" s="506" t="str">
        <f>IF(V12="","",V12)</f>
        <v>Добавить вид теплоносителя (параметры теплоносителя)</v>
      </c>
      <c r="DX12" s="506"/>
      <c r="DY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412</v>
      </c>
      <c r="W13" s="367"/>
      <c r="X13" s="367"/>
      <c r="Y13" s="367"/>
      <c r="Z13" s="367"/>
      <c r="AA13" s="367"/>
      <c r="AB13" s="367"/>
      <c r="AC13" s="367"/>
      <c r="AD13" s="367"/>
      <c r="AE13" s="367"/>
      <c r="AF13" s="366"/>
      <c r="AG13" s="367"/>
      <c r="AH13" s="367"/>
      <c r="AI13" s="367"/>
      <c r="AJ13" s="367"/>
      <c r="AK13" s="367"/>
      <c r="AL13" s="367"/>
      <c r="AM13" s="367"/>
      <c r="AN13" s="367"/>
      <c r="AO13" s="366"/>
      <c r="AP13" s="4992"/>
      <c r="AQ13" s="4993"/>
      <c r="AR13" s="4994"/>
      <c r="AS13" s="4995"/>
      <c r="AT13" s="4996"/>
      <c r="AU13" s="4997"/>
      <c r="AV13" s="4998"/>
      <c r="AW13" s="4999"/>
      <c r="AX13" s="5000"/>
      <c r="AY13" s="5001"/>
      <c r="AZ13" s="5002"/>
      <c r="BA13" s="5003"/>
      <c r="BB13" s="5004"/>
      <c r="BC13" s="5005"/>
      <c r="BD13" s="5006"/>
      <c r="BE13" s="5007"/>
      <c r="BF13" s="5008"/>
      <c r="BG13" s="5009"/>
      <c r="BH13" s="5010"/>
      <c r="BI13" s="5011"/>
      <c r="BJ13" s="5012"/>
      <c r="BK13" s="5013"/>
      <c r="BL13" s="5014"/>
      <c r="BM13" s="5015"/>
      <c r="BN13" s="5016"/>
      <c r="BO13" s="5017"/>
      <c r="BP13" s="5018"/>
      <c r="BQ13" s="5019"/>
      <c r="BR13" s="5020"/>
      <c r="BS13" s="5021"/>
      <c r="BT13" s="5022"/>
      <c r="BU13" s="5023"/>
      <c r="BV13" s="5024"/>
      <c r="BW13" s="5025"/>
      <c r="BX13" s="5026"/>
      <c r="BY13" s="5027"/>
      <c r="BZ13" s="5028"/>
      <c r="CA13" s="5029"/>
      <c r="CB13" s="5030"/>
      <c r="CC13" s="5031"/>
      <c r="CD13" s="5032"/>
      <c r="CE13" s="5033"/>
      <c r="CF13" s="5034"/>
      <c r="CG13" s="5035"/>
      <c r="CH13" s="5036"/>
      <c r="CI13" s="5037"/>
      <c r="CJ13" s="5038"/>
      <c r="CK13" s="5039"/>
      <c r="CL13" s="5040"/>
      <c r="CM13" s="5041"/>
      <c r="CN13" s="5042"/>
      <c r="CO13" s="5043"/>
      <c r="CP13" s="5044"/>
      <c r="CQ13" s="5045"/>
      <c r="CR13" s="5046"/>
      <c r="CS13" s="5047"/>
      <c r="CT13" s="5048"/>
      <c r="CU13" s="5049"/>
      <c r="CV13" s="5050"/>
      <c r="CW13" s="5051"/>
      <c r="CX13" s="5052"/>
      <c r="CY13" s="5053"/>
      <c r="CZ13" s="5054"/>
      <c r="DA13" s="5055"/>
      <c r="DB13" s="5056"/>
      <c r="DC13" s="5057"/>
      <c r="DD13" s="5058"/>
      <c r="DE13" s="5059"/>
      <c r="DF13" s="5060"/>
      <c r="DG13" s="5061"/>
      <c r="DH13" s="5062"/>
      <c r="DI13" s="5063"/>
      <c r="DJ13" s="5064"/>
      <c r="DK13" s="5065"/>
      <c r="DL13" s="5066"/>
      <c r="DM13" s="5067"/>
      <c r="DN13" s="5068"/>
      <c r="DO13" s="5069"/>
      <c r="DP13" s="5070"/>
      <c r="DQ13" s="5071"/>
      <c r="DR13" s="5072"/>
      <c r="DS13" s="367"/>
      <c r="DT13" s="291"/>
      <c r="DV13" s="506"/>
      <c r="DW13" s="506" t="str">
        <f>IF(V13="","",V13)</f>
        <v>Добавить группу потребителей</v>
      </c>
      <c r="DX13" s="506"/>
      <c r="DY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4694"/>
      <c r="AQ14" s="4694"/>
      <c r="AR14" s="4694"/>
      <c r="AS14" s="4694"/>
      <c r="AT14" s="4694"/>
      <c r="AU14" s="4694"/>
      <c r="AV14" s="4694"/>
      <c r="AW14" s="4694"/>
      <c r="AX14" s="4694"/>
      <c r="AY14" s="4694"/>
      <c r="AZ14" s="4694"/>
      <c r="BA14" s="4694"/>
      <c r="BB14" s="4694"/>
      <c r="BC14" s="4694"/>
      <c r="BD14" s="4694"/>
      <c r="BE14" s="4694"/>
      <c r="BF14" s="4694"/>
      <c r="BG14" s="4694"/>
      <c r="BH14" s="4694"/>
      <c r="BI14" s="4694"/>
      <c r="BJ14" s="4694"/>
      <c r="BK14" s="4694"/>
      <c r="BL14" s="4694"/>
      <c r="BM14" s="4694"/>
      <c r="BN14" s="4694"/>
      <c r="BO14" s="4694"/>
      <c r="BP14" s="4694"/>
      <c r="BQ14" s="4694"/>
      <c r="BR14" s="4694"/>
      <c r="BS14" s="4694"/>
      <c r="BT14" s="4694"/>
      <c r="BU14" s="4694"/>
      <c r="BV14" s="4694"/>
      <c r="BW14" s="4694"/>
      <c r="BX14" s="4694"/>
      <c r="BY14" s="4694"/>
      <c r="BZ14" s="4694"/>
      <c r="CA14" s="4694"/>
      <c r="CB14" s="4694"/>
      <c r="CC14" s="4694"/>
      <c r="CD14" s="4694"/>
      <c r="CE14" s="4694"/>
      <c r="CF14" s="4694"/>
      <c r="CG14" s="4694"/>
      <c r="CH14" s="4694"/>
      <c r="CI14" s="4694"/>
      <c r="CJ14" s="4694"/>
      <c r="CK14" s="4694"/>
      <c r="CL14" s="4694"/>
      <c r="CM14" s="4694"/>
      <c r="CN14" s="4694"/>
      <c r="CO14" s="4694"/>
      <c r="CP14" s="4694"/>
      <c r="CQ14" s="4694"/>
      <c r="CR14" s="4694"/>
      <c r="CS14" s="4694"/>
      <c r="CT14" s="4694"/>
      <c r="CU14" s="4694"/>
      <c r="CV14" s="4694"/>
      <c r="CW14" s="4694"/>
      <c r="CX14" s="4694"/>
      <c r="CY14" s="4694"/>
      <c r="CZ14" s="4694"/>
      <c r="DA14" s="4694"/>
      <c r="DB14" s="4694"/>
      <c r="DC14" s="4694"/>
      <c r="DD14" s="4694"/>
      <c r="DE14" s="4694"/>
      <c r="DF14" s="4694"/>
      <c r="DG14" s="4694"/>
      <c r="DH14" s="4694"/>
      <c r="DI14" s="4694"/>
      <c r="DJ14" s="4694"/>
      <c r="DK14" s="4694"/>
      <c r="DL14" s="4694"/>
      <c r="DM14" s="4694"/>
      <c r="DN14" s="4694"/>
      <c r="DO14" s="4694"/>
      <c r="DP14" s="4694"/>
      <c r="DQ14" s="4694"/>
      <c r="DR14" s="4694"/>
      <c r="DS14" s="1418"/>
      <c r="DT14" s="1419"/>
      <c r="DV14" s="506"/>
      <c r="DW14" s="506" t="str">
        <f>IF(V14="","",V14)</f>
        <v/>
      </c>
      <c r="DX14" s="506"/>
      <c r="DY14" s="506"/>
    </row>
    <row s="3623"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162</v>
      </c>
      <c r="W15" s="1350"/>
      <c r="X15" s="1350"/>
      <c r="Y15" s="1350"/>
      <c r="Z15" s="1350"/>
      <c r="AA15" s="1350"/>
      <c r="AB15" s="1350"/>
      <c r="AC15" s="1350"/>
      <c r="AD15" s="1350"/>
      <c r="AE15" s="1350"/>
      <c r="AF15" s="1350"/>
      <c r="AG15" s="1350"/>
      <c r="AH15" s="1350"/>
      <c r="AI15" s="1350"/>
      <c r="AJ15" s="1350"/>
      <c r="AK15" s="1350"/>
      <c r="AL15" s="1350"/>
      <c r="AM15" s="1350"/>
      <c r="AN15" s="1350"/>
      <c r="AO15" s="1350"/>
      <c r="AP15" s="3632"/>
      <c r="AQ15" s="3632"/>
      <c r="AR15" s="3632"/>
      <c r="AS15" s="3632"/>
      <c r="AT15" s="3632"/>
      <c r="AU15" s="3632"/>
      <c r="AV15" s="3632"/>
      <c r="AW15" s="3632"/>
      <c r="AX15" s="3632"/>
      <c r="AY15" s="3632"/>
      <c r="AZ15" s="3632"/>
      <c r="BA15" s="3632"/>
      <c r="BB15" s="3632"/>
      <c r="BC15" s="3632"/>
      <c r="BD15" s="3632"/>
      <c r="BE15" s="3632"/>
      <c r="BF15" s="3632"/>
      <c r="BG15" s="3632"/>
      <c r="BH15" s="3632"/>
      <c r="BI15" s="3632"/>
      <c r="BJ15" s="3632"/>
      <c r="BK15" s="3632"/>
      <c r="BL15" s="3632"/>
      <c r="BM15" s="3632"/>
      <c r="BN15" s="3632"/>
      <c r="BO15" s="3632"/>
      <c r="BP15" s="3632"/>
      <c r="BQ15" s="3632"/>
      <c r="BR15" s="3632"/>
      <c r="BS15" s="3632"/>
      <c r="BT15" s="3632"/>
      <c r="BU15" s="3632"/>
      <c r="BV15" s="3632"/>
      <c r="BW15" s="3632"/>
      <c r="BX15" s="3632"/>
      <c r="BY15" s="3632"/>
      <c r="BZ15" s="3632"/>
      <c r="CA15" s="3632"/>
      <c r="CB15" s="3632"/>
      <c r="CC15" s="3632"/>
      <c r="CD15" s="3632"/>
      <c r="CE15" s="3632"/>
      <c r="CF15" s="3632"/>
      <c r="CG15" s="3632"/>
      <c r="CH15" s="3632"/>
      <c r="CI15" s="3632"/>
      <c r="CJ15" s="3632"/>
      <c r="CK15" s="3632"/>
      <c r="CL15" s="3632"/>
      <c r="CM15" s="3632"/>
      <c r="CN15" s="3632"/>
      <c r="CO15" s="3632"/>
      <c r="CP15" s="3632"/>
      <c r="CQ15" s="3632"/>
      <c r="CR15" s="3632"/>
      <c r="CS15" s="3632"/>
      <c r="CT15" s="3632"/>
      <c r="CU15" s="3632"/>
      <c r="CV15" s="3632"/>
      <c r="CW15" s="3632"/>
      <c r="CX15" s="3632"/>
      <c r="CY15" s="3632"/>
      <c r="CZ15" s="3632"/>
      <c r="DA15" s="3632"/>
      <c r="DB15" s="3632"/>
      <c r="DC15" s="3632"/>
      <c r="DD15" s="3632"/>
      <c r="DE15" s="3632"/>
      <c r="DF15" s="3632"/>
      <c r="DG15" s="3632"/>
      <c r="DH15" s="3632"/>
      <c r="DI15" s="3632"/>
      <c r="DJ15" s="3632"/>
      <c r="DK15" s="3632"/>
      <c r="DL15" s="3632"/>
      <c r="DM15" s="3632"/>
      <c r="DN15" s="3632"/>
      <c r="DO15" s="3632"/>
      <c r="DP15" s="3632"/>
      <c r="DQ15" s="3632"/>
      <c r="DR15" s="3632"/>
      <c r="DS15" s="1350"/>
      <c r="DT15" s="1350"/>
      <c r="DV15" s="795"/>
      <c r="DW15" s="795" t="str">
        <f>IF(V15="","",V15)</f>
        <v>Добавить источник для дифференциации</v>
      </c>
      <c r="DX15" s="795"/>
      <c r="DY15" s="795"/>
    </row>
    <row s="3623"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163</v>
      </c>
      <c r="W16" s="1354"/>
      <c r="X16" s="1354"/>
      <c r="Y16" s="1354"/>
      <c r="Z16" s="1354"/>
      <c r="AA16" s="1354"/>
      <c r="AB16" s="1354"/>
      <c r="AC16" s="1354"/>
      <c r="AD16" s="1354"/>
      <c r="AE16" s="1354"/>
      <c r="AF16" s="1354"/>
      <c r="AG16" s="1354"/>
      <c r="AH16" s="1354"/>
      <c r="AI16" s="1354"/>
      <c r="AJ16" s="1354"/>
      <c r="AK16" s="1354"/>
      <c r="AL16" s="1354"/>
      <c r="AM16" s="1354"/>
      <c r="AN16" s="1354"/>
      <c r="AO16" s="1354"/>
      <c r="AP16" s="3637"/>
      <c r="AQ16" s="3637"/>
      <c r="AR16" s="3637"/>
      <c r="AS16" s="3637"/>
      <c r="AT16" s="3637"/>
      <c r="AU16" s="3637"/>
      <c r="AV16" s="3637"/>
      <c r="AW16" s="3637"/>
      <c r="AX16" s="3637"/>
      <c r="AY16" s="3637"/>
      <c r="AZ16" s="3637"/>
      <c r="BA16" s="3637"/>
      <c r="BB16" s="3637"/>
      <c r="BC16" s="3637"/>
      <c r="BD16" s="3637"/>
      <c r="BE16" s="3637"/>
      <c r="BF16" s="3637"/>
      <c r="BG16" s="3637"/>
      <c r="BH16" s="3637"/>
      <c r="BI16" s="3637"/>
      <c r="BJ16" s="3637"/>
      <c r="BK16" s="3637"/>
      <c r="BL16" s="3637"/>
      <c r="BM16" s="3637"/>
      <c r="BN16" s="3637"/>
      <c r="BO16" s="3637"/>
      <c r="BP16" s="3637"/>
      <c r="BQ16" s="3637"/>
      <c r="BR16" s="3637"/>
      <c r="BS16" s="3637"/>
      <c r="BT16" s="3637"/>
      <c r="BU16" s="3637"/>
      <c r="BV16" s="3637"/>
      <c r="BW16" s="3637"/>
      <c r="BX16" s="3637"/>
      <c r="BY16" s="3637"/>
      <c r="BZ16" s="3637"/>
      <c r="CA16" s="3637"/>
      <c r="CB16" s="3637"/>
      <c r="CC16" s="3637"/>
      <c r="CD16" s="3637"/>
      <c r="CE16" s="3637"/>
      <c r="CF16" s="3637"/>
      <c r="CG16" s="3637"/>
      <c r="CH16" s="3637"/>
      <c r="CI16" s="3637"/>
      <c r="CJ16" s="3637"/>
      <c r="CK16" s="3637"/>
      <c r="CL16" s="3637"/>
      <c r="CM16" s="3637"/>
      <c r="CN16" s="3637"/>
      <c r="CO16" s="3637"/>
      <c r="CP16" s="3637"/>
      <c r="CQ16" s="3637"/>
      <c r="CR16" s="3637"/>
      <c r="CS16" s="3637"/>
      <c r="CT16" s="3637"/>
      <c r="CU16" s="3637"/>
      <c r="CV16" s="3637"/>
      <c r="CW16" s="3637"/>
      <c r="CX16" s="3637"/>
      <c r="CY16" s="3637"/>
      <c r="CZ16" s="3637"/>
      <c r="DA16" s="3637"/>
      <c r="DB16" s="3637"/>
      <c r="DC16" s="3637"/>
      <c r="DD16" s="3637"/>
      <c r="DE16" s="3637"/>
      <c r="DF16" s="3637"/>
      <c r="DG16" s="3637"/>
      <c r="DH16" s="3637"/>
      <c r="DI16" s="3637"/>
      <c r="DJ16" s="3637"/>
      <c r="DK16" s="3637"/>
      <c r="DL16" s="3637"/>
      <c r="DM16" s="3637"/>
      <c r="DN16" s="3637"/>
      <c r="DO16" s="3637"/>
      <c r="DP16" s="3637"/>
      <c r="DQ16" s="3637"/>
      <c r="DR16" s="3637"/>
      <c r="DS16" s="1354"/>
      <c r="DT16" s="1354"/>
      <c r="DV16" s="795"/>
      <c r="DW16" s="795" t="str">
        <f>IF(V16="","",V16)</f>
        <v>Добавить централизованную систему для дифференциации</v>
      </c>
      <c r="DX16" s="795"/>
      <c r="DY16" s="795"/>
    </row>
    <row s="3623"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164</v>
      </c>
      <c r="W17" s="1354"/>
      <c r="X17" s="1354"/>
      <c r="Y17" s="1354"/>
      <c r="Z17" s="1354"/>
      <c r="AA17" s="1354"/>
      <c r="AB17" s="1354"/>
      <c r="AC17" s="1354"/>
      <c r="AD17" s="1354"/>
      <c r="AE17" s="1354"/>
      <c r="AF17" s="1354"/>
      <c r="AG17" s="1354"/>
      <c r="AH17" s="1354"/>
      <c r="AI17" s="1354"/>
      <c r="AJ17" s="1354"/>
      <c r="AK17" s="1354"/>
      <c r="AL17" s="1354"/>
      <c r="AM17" s="1354"/>
      <c r="AN17" s="1354"/>
      <c r="AO17" s="1354"/>
      <c r="AP17" s="3637"/>
      <c r="AQ17" s="3637"/>
      <c r="AR17" s="3637"/>
      <c r="AS17" s="3637"/>
      <c r="AT17" s="3637"/>
      <c r="AU17" s="3637"/>
      <c r="AV17" s="3637"/>
      <c r="AW17" s="3637"/>
      <c r="AX17" s="3637"/>
      <c r="AY17" s="3637"/>
      <c r="AZ17" s="3637"/>
      <c r="BA17" s="3637"/>
      <c r="BB17" s="3637"/>
      <c r="BC17" s="3637"/>
      <c r="BD17" s="3637"/>
      <c r="BE17" s="3637"/>
      <c r="BF17" s="3637"/>
      <c r="BG17" s="3637"/>
      <c r="BH17" s="3637"/>
      <c r="BI17" s="3637"/>
      <c r="BJ17" s="3637"/>
      <c r="BK17" s="3637"/>
      <c r="BL17" s="3637"/>
      <c r="BM17" s="3637"/>
      <c r="BN17" s="3637"/>
      <c r="BO17" s="3637"/>
      <c r="BP17" s="3637"/>
      <c r="BQ17" s="3637"/>
      <c r="BR17" s="3637"/>
      <c r="BS17" s="3637"/>
      <c r="BT17" s="3637"/>
      <c r="BU17" s="3637"/>
      <c r="BV17" s="3637"/>
      <c r="BW17" s="3637"/>
      <c r="BX17" s="3637"/>
      <c r="BY17" s="3637"/>
      <c r="BZ17" s="3637"/>
      <c r="CA17" s="3637"/>
      <c r="CB17" s="3637"/>
      <c r="CC17" s="3637"/>
      <c r="CD17" s="3637"/>
      <c r="CE17" s="3637"/>
      <c r="CF17" s="3637"/>
      <c r="CG17" s="3637"/>
      <c r="CH17" s="3637"/>
      <c r="CI17" s="3637"/>
      <c r="CJ17" s="3637"/>
      <c r="CK17" s="3637"/>
      <c r="CL17" s="3637"/>
      <c r="CM17" s="3637"/>
      <c r="CN17" s="3637"/>
      <c r="CO17" s="3637"/>
      <c r="CP17" s="3637"/>
      <c r="CQ17" s="3637"/>
      <c r="CR17" s="3637"/>
      <c r="CS17" s="3637"/>
      <c r="CT17" s="3637"/>
      <c r="CU17" s="3637"/>
      <c r="CV17" s="3637"/>
      <c r="CW17" s="3637"/>
      <c r="CX17" s="3637"/>
      <c r="CY17" s="3637"/>
      <c r="CZ17" s="3637"/>
      <c r="DA17" s="3637"/>
      <c r="DB17" s="3637"/>
      <c r="DC17" s="3637"/>
      <c r="DD17" s="3637"/>
      <c r="DE17" s="3637"/>
      <c r="DF17" s="3637"/>
      <c r="DG17" s="3637"/>
      <c r="DH17" s="3637"/>
      <c r="DI17" s="3637"/>
      <c r="DJ17" s="3637"/>
      <c r="DK17" s="3637"/>
      <c r="DL17" s="3637"/>
      <c r="DM17" s="3637"/>
      <c r="DN17" s="3637"/>
      <c r="DO17" s="3637"/>
      <c r="DP17" s="3637"/>
      <c r="DQ17" s="3637"/>
      <c r="DR17" s="3637"/>
      <c r="DS17" s="1354"/>
      <c r="DT17" s="1354"/>
      <c r="DV17" s="795"/>
      <c r="DW17" s="795" t="str">
        <f>IF(V17="","",V17)</f>
        <v>Добавить территорию для дифференциации</v>
      </c>
      <c r="DX17" s="795"/>
      <c r="DY17" s="795"/>
    </row>
    <row customHeight="1" ht="14.25" hidden="1">
      <c r="AF18" s="323"/>
      <c r="AO18" s="323"/>
      <c r="AP18" s="3340"/>
      <c r="AQ18" s="3340"/>
      <c r="AR18" s="3340"/>
      <c r="AS18" s="3340"/>
      <c r="AT18" s="3340"/>
      <c r="AU18" s="3340"/>
      <c r="AV18" s="3340"/>
      <c r="AW18" s="3340"/>
      <c r="AX18" s="3340"/>
      <c r="AY18" s="3340"/>
      <c r="AZ18" s="3340"/>
      <c r="BA18" s="3340"/>
      <c r="BB18" s="3340"/>
      <c r="BC18" s="3340"/>
      <c r="BD18" s="3340"/>
      <c r="BE18" s="3340"/>
      <c r="BF18" s="3340"/>
      <c r="BG18" s="3340"/>
      <c r="BH18" s="3340"/>
      <c r="BI18" s="3340"/>
      <c r="BJ18" s="3340"/>
      <c r="BK18" s="3340"/>
      <c r="BL18" s="3340"/>
      <c r="BM18" s="3340"/>
      <c r="BN18" s="3340"/>
      <c r="BO18" s="3340"/>
      <c r="BP18" s="3340"/>
      <c r="BQ18" s="3340"/>
      <c r="BR18" s="3340"/>
      <c r="BS18" s="3340"/>
      <c r="BT18" s="3340"/>
      <c r="BU18" s="3340"/>
      <c r="BV18" s="3340"/>
      <c r="BW18" s="3340"/>
      <c r="BX18" s="3340"/>
      <c r="BY18" s="3340"/>
      <c r="BZ18" s="3340"/>
      <c r="CA18" s="3340"/>
      <c r="CB18" s="3340"/>
      <c r="CC18" s="3340"/>
      <c r="CD18" s="3340"/>
      <c r="CE18" s="3340"/>
      <c r="CF18" s="3340"/>
      <c r="CG18" s="3340"/>
      <c r="CH18" s="3340"/>
      <c r="CI18" s="3340"/>
      <c r="CJ18" s="3340"/>
      <c r="CK18" s="3340"/>
      <c r="CL18" s="3340"/>
      <c r="CM18" s="3340"/>
      <c r="CN18" s="3340"/>
      <c r="CO18" s="3340"/>
      <c r="CP18" s="3340"/>
      <c r="CQ18" s="3340"/>
      <c r="CR18" s="3340"/>
      <c r="CS18" s="3340"/>
      <c r="CT18" s="3340"/>
      <c r="CU18" s="3340"/>
      <c r="CV18" s="3340"/>
      <c r="CW18" s="3340"/>
      <c r="CX18" s="3340"/>
      <c r="CY18" s="3340"/>
      <c r="CZ18" s="3340"/>
      <c r="DA18" s="3340"/>
      <c r="DB18" s="3340"/>
      <c r="DC18" s="3340"/>
      <c r="DD18" s="3340"/>
      <c r="DE18" s="3340"/>
      <c r="DF18" s="3340"/>
      <c r="DG18" s="3340"/>
      <c r="DH18" s="3340"/>
      <c r="DI18" s="3340"/>
      <c r="DJ18" s="3340"/>
      <c r="DK18" s="3340"/>
      <c r="DL18" s="3340"/>
      <c r="DM18" s="3340"/>
      <c r="DN18" s="3340"/>
      <c r="DO18" s="3340"/>
      <c r="DP18" s="3340"/>
      <c r="DQ18" s="3340"/>
      <c r="DR18" s="3340"/>
    </row>
    <row customHeight="1" ht="14.25" hidden="1">
      <c r="AG19" s="1390"/>
      <c r="AH19" s="1390"/>
      <c r="AI19" s="1390"/>
      <c r="AJ19" s="1390"/>
      <c r="AK19" s="1391"/>
      <c r="AL19" s="2105"/>
      <c r="AM19" s="2104" t="s">
        <v>61</v>
      </c>
      <c r="AN19" s="2105"/>
      <c r="AO19" s="2104" t="s">
        <v>61</v>
      </c>
      <c r="AP19" s="3340"/>
      <c r="AQ19" s="3340"/>
      <c r="AR19" s="3340"/>
      <c r="AS19" s="3340"/>
      <c r="AT19" s="3340"/>
      <c r="AU19" s="3340"/>
      <c r="AV19" s="3340"/>
      <c r="AW19" s="3340"/>
      <c r="AX19" s="3340"/>
      <c r="AY19" s="3340"/>
      <c r="AZ19" s="3340"/>
      <c r="BA19" s="3340"/>
      <c r="BB19" s="3340"/>
      <c r="BC19" s="3340"/>
      <c r="BD19" s="3340"/>
      <c r="BE19" s="3340"/>
      <c r="BF19" s="3340"/>
      <c r="BG19" s="3340"/>
      <c r="BH19" s="3340"/>
      <c r="BI19" s="3340"/>
      <c r="BJ19" s="3340"/>
      <c r="BK19" s="3340"/>
      <c r="BL19" s="3340"/>
      <c r="BM19" s="3340"/>
      <c r="BN19" s="3340"/>
      <c r="BO19" s="3340"/>
      <c r="BP19" s="3340"/>
      <c r="BQ19" s="3340"/>
      <c r="BR19" s="3340"/>
      <c r="BS19" s="3340"/>
      <c r="BT19" s="3340"/>
      <c r="BU19" s="3340"/>
      <c r="BV19" s="3340"/>
      <c r="BW19" s="3340"/>
      <c r="BX19" s="3340"/>
      <c r="BY19" s="3340"/>
      <c r="BZ19" s="3340"/>
      <c r="CA19" s="3340"/>
      <c r="CB19" s="3340"/>
      <c r="CC19" s="3340"/>
      <c r="CD19" s="3340"/>
      <c r="CE19" s="3340"/>
      <c r="CF19" s="3340"/>
      <c r="CG19" s="3340"/>
      <c r="CH19" s="3340"/>
      <c r="CI19" s="3340"/>
      <c r="CJ19" s="3340"/>
      <c r="CK19" s="3340"/>
      <c r="CL19" s="3340"/>
      <c r="CM19" s="3340"/>
      <c r="CN19" s="3340"/>
      <c r="CO19" s="3340"/>
      <c r="CP19" s="3340"/>
      <c r="CQ19" s="3340"/>
      <c r="CR19" s="3340"/>
      <c r="CS19" s="3340"/>
      <c r="CT19" s="3340"/>
      <c r="CU19" s="3340"/>
      <c r="CV19" s="3340"/>
      <c r="CW19" s="3340"/>
      <c r="CX19" s="3340"/>
      <c r="CY19" s="3340"/>
      <c r="CZ19" s="3340"/>
      <c r="DA19" s="3340"/>
      <c r="DB19" s="3340"/>
      <c r="DC19" s="3340"/>
      <c r="DD19" s="3340"/>
      <c r="DE19" s="3340"/>
      <c r="DF19" s="3340"/>
      <c r="DG19" s="3340"/>
      <c r="DH19" s="3340"/>
      <c r="DI19" s="3340"/>
      <c r="DJ19" s="3340"/>
      <c r="DK19" s="3340"/>
      <c r="DL19" s="3340"/>
      <c r="DM19" s="3340"/>
      <c r="DN19" s="3340"/>
      <c r="DO19" s="3340"/>
      <c r="DP19" s="3340"/>
      <c r="DQ19" s="3340"/>
      <c r="DR19" s="3340"/>
    </row>
    <row customHeight="1" ht="14.25" hidden="1">
      <c r="AG20" s="1390"/>
      <c r="AH20" s="1390"/>
      <c r="AI20" s="1390"/>
      <c r="AJ20" s="1390"/>
      <c r="AK20" s="1391"/>
      <c r="AL20" s="2105"/>
      <c r="AM20" s="2104"/>
      <c r="AN20" s="2105"/>
      <c r="AO20" s="2104"/>
      <c r="AP20" s="3340"/>
      <c r="AQ20" s="3340"/>
      <c r="AR20" s="3340"/>
      <c r="AS20" s="3340"/>
      <c r="AT20" s="3340"/>
      <c r="AU20" s="3340"/>
      <c r="AV20" s="3340"/>
      <c r="AW20" s="3340"/>
      <c r="AX20" s="3340"/>
      <c r="AY20" s="3340"/>
      <c r="AZ20" s="3340"/>
      <c r="BA20" s="3340"/>
      <c r="BB20" s="3340"/>
      <c r="BC20" s="3340"/>
      <c r="BD20" s="3340"/>
      <c r="BE20" s="3340"/>
      <c r="BF20" s="3340"/>
      <c r="BG20" s="3340"/>
      <c r="BH20" s="3340"/>
      <c r="BI20" s="3340"/>
      <c r="BJ20" s="3340"/>
      <c r="BK20" s="3340"/>
      <c r="BL20" s="3340"/>
      <c r="BM20" s="3340"/>
      <c r="BN20" s="3340"/>
      <c r="BO20" s="3340"/>
      <c r="BP20" s="3340"/>
      <c r="BQ20" s="3340"/>
      <c r="BR20" s="3340"/>
      <c r="BS20" s="3340"/>
      <c r="BT20" s="3340"/>
      <c r="BU20" s="3340"/>
      <c r="BV20" s="3340"/>
      <c r="BW20" s="3340"/>
      <c r="BX20" s="3340"/>
      <c r="BY20" s="3340"/>
      <c r="BZ20" s="3340"/>
      <c r="CA20" s="3340"/>
      <c r="CB20" s="3340"/>
      <c r="CC20" s="3340"/>
      <c r="CD20" s="3340"/>
      <c r="CE20" s="3340"/>
      <c r="CF20" s="3340"/>
      <c r="CG20" s="3340"/>
      <c r="CH20" s="3340"/>
      <c r="CI20" s="3340"/>
      <c r="CJ20" s="3340"/>
      <c r="CK20" s="3340"/>
      <c r="CL20" s="3340"/>
      <c r="CM20" s="3340"/>
      <c r="CN20" s="3340"/>
      <c r="CO20" s="3340"/>
      <c r="CP20" s="3340"/>
      <c r="CQ20" s="3340"/>
      <c r="CR20" s="3340"/>
      <c r="CS20" s="3340"/>
      <c r="CT20" s="3340"/>
      <c r="CU20" s="3340"/>
      <c r="CV20" s="3340"/>
      <c r="CW20" s="3340"/>
      <c r="CX20" s="3340"/>
      <c r="CY20" s="3340"/>
      <c r="CZ20" s="3340"/>
      <c r="DA20" s="3340"/>
      <c r="DB20" s="3340"/>
      <c r="DC20" s="3340"/>
      <c r="DD20" s="3340"/>
      <c r="DE20" s="3340"/>
      <c r="DF20" s="3340"/>
      <c r="DG20" s="3340"/>
      <c r="DH20" s="3340"/>
      <c r="DI20" s="3340"/>
      <c r="DJ20" s="3340"/>
      <c r="DK20" s="3340"/>
      <c r="DL20" s="3340"/>
      <c r="DM20" s="3340"/>
      <c r="DN20" s="3340"/>
      <c r="DO20" s="3340"/>
      <c r="DP20" s="3340"/>
      <c r="DQ20" s="3340"/>
      <c r="DR20" s="3340"/>
    </row>
    <row customHeight="1" ht="14.25" hidden="1">
      <c r="AG21" s="1390"/>
      <c r="AH21" s="1390"/>
      <c r="AI21" s="1390"/>
      <c r="AJ21" s="1390"/>
      <c r="AK21" s="1391"/>
      <c r="AL21" s="2105"/>
      <c r="AM21" s="2104"/>
      <c r="AN21" s="2105"/>
      <c r="AO21" s="2104"/>
      <c r="AP21" s="3340"/>
      <c r="AQ21" s="3340"/>
      <c r="AR21" s="3340"/>
      <c r="AS21" s="3340"/>
      <c r="AT21" s="3340"/>
      <c r="AU21" s="3340"/>
      <c r="AV21" s="3340"/>
      <c r="AW21" s="3340"/>
      <c r="AX21" s="3340"/>
      <c r="AY21" s="3340"/>
      <c r="AZ21" s="3340"/>
      <c r="BA21" s="3340"/>
      <c r="BB21" s="3340"/>
      <c r="BC21" s="3340"/>
      <c r="BD21" s="3340"/>
      <c r="BE21" s="3340"/>
      <c r="BF21" s="3340"/>
      <c r="BG21" s="3340"/>
      <c r="BH21" s="3340"/>
      <c r="BI21" s="3340"/>
      <c r="BJ21" s="3340"/>
      <c r="BK21" s="3340"/>
      <c r="BL21" s="3340"/>
      <c r="BM21" s="3340"/>
      <c r="BN21" s="3340"/>
      <c r="BO21" s="3340"/>
      <c r="BP21" s="3340"/>
      <c r="BQ21" s="3340"/>
      <c r="BR21" s="3340"/>
      <c r="BS21" s="3340"/>
      <c r="BT21" s="3340"/>
      <c r="BU21" s="3340"/>
      <c r="BV21" s="3340"/>
      <c r="BW21" s="3340"/>
      <c r="BX21" s="3340"/>
      <c r="BY21" s="3340"/>
      <c r="BZ21" s="3340"/>
      <c r="CA21" s="3340"/>
      <c r="CB21" s="3340"/>
      <c r="CC21" s="3340"/>
      <c r="CD21" s="3340"/>
      <c r="CE21" s="3340"/>
      <c r="CF21" s="3340"/>
      <c r="CG21" s="3340"/>
      <c r="CH21" s="3340"/>
      <c r="CI21" s="3340"/>
      <c r="CJ21" s="3340"/>
      <c r="CK21" s="3340"/>
      <c r="CL21" s="3340"/>
      <c r="CM21" s="3340"/>
      <c r="CN21" s="3340"/>
      <c r="CO21" s="3340"/>
      <c r="CP21" s="3340"/>
      <c r="CQ21" s="3340"/>
      <c r="CR21" s="3340"/>
      <c r="CS21" s="3340"/>
      <c r="CT21" s="3340"/>
      <c r="CU21" s="3340"/>
      <c r="CV21" s="3340"/>
      <c r="CW21" s="3340"/>
      <c r="CX21" s="3340"/>
      <c r="CY21" s="3340"/>
      <c r="CZ21" s="3340"/>
      <c r="DA21" s="3340"/>
      <c r="DB21" s="3340"/>
      <c r="DC21" s="3340"/>
      <c r="DD21" s="3340"/>
      <c r="DE21" s="3340"/>
      <c r="DF21" s="3340"/>
      <c r="DG21" s="3340"/>
      <c r="DH21" s="3340"/>
      <c r="DI21" s="3340"/>
      <c r="DJ21" s="3340"/>
      <c r="DK21" s="3340"/>
      <c r="DL21" s="3340"/>
      <c r="DM21" s="3340"/>
      <c r="DN21" s="3340"/>
      <c r="DO21" s="3340"/>
      <c r="DP21" s="3340"/>
      <c r="DQ21" s="3340"/>
      <c r="DR21" s="3340"/>
    </row>
    <row customHeight="1" ht="14.25" hidden="1">
      <c r="AG22" s="1390"/>
      <c r="AH22" s="1390"/>
      <c r="AI22" s="1390"/>
      <c r="AJ22" s="1390"/>
      <c r="AK22" s="324" t="str">
        <f>AL19&amp;"-"&amp;AN19</f>
        <v>-</v>
      </c>
      <c r="AL22" s="2104"/>
      <c r="AM22" s="2104"/>
      <c r="AN22" s="2104"/>
      <c r="AO22" s="2104"/>
      <c r="AP22" s="3340"/>
      <c r="AQ22" s="3340"/>
      <c r="AR22" s="3340"/>
      <c r="AS22" s="3340"/>
      <c r="AT22" s="3340"/>
      <c r="AU22" s="3340"/>
      <c r="AV22" s="3340"/>
      <c r="AW22" s="3340"/>
      <c r="AX22" s="3340"/>
      <c r="AY22" s="3340"/>
      <c r="AZ22" s="3340"/>
      <c r="BA22" s="3340"/>
      <c r="BB22" s="3340"/>
      <c r="BC22" s="3340"/>
      <c r="BD22" s="3340"/>
      <c r="BE22" s="3340"/>
      <c r="BF22" s="3340"/>
      <c r="BG22" s="3340"/>
      <c r="BH22" s="3340"/>
      <c r="BI22" s="3340"/>
      <c r="BJ22" s="3340"/>
      <c r="BK22" s="3340"/>
      <c r="BL22" s="3340"/>
      <c r="BM22" s="3340"/>
      <c r="BN22" s="3340"/>
      <c r="BO22" s="3340"/>
      <c r="BP22" s="3340"/>
      <c r="BQ22" s="3340"/>
      <c r="BR22" s="3340"/>
      <c r="BS22" s="3340"/>
      <c r="BT22" s="3340"/>
      <c r="BU22" s="3340"/>
      <c r="BV22" s="3340"/>
      <c r="BW22" s="3340"/>
      <c r="BX22" s="3340"/>
      <c r="BY22" s="3340"/>
      <c r="BZ22" s="3340"/>
      <c r="CA22" s="3340"/>
      <c r="CB22" s="3340"/>
      <c r="CC22" s="3340"/>
      <c r="CD22" s="3340"/>
      <c r="CE22" s="3340"/>
      <c r="CF22" s="3340"/>
      <c r="CG22" s="3340"/>
      <c r="CH22" s="3340"/>
      <c r="CI22" s="3340"/>
      <c r="CJ22" s="3340"/>
      <c r="CK22" s="3340"/>
      <c r="CL22" s="3340"/>
      <c r="CM22" s="3340"/>
      <c r="CN22" s="3340"/>
      <c r="CO22" s="3340"/>
      <c r="CP22" s="3340"/>
      <c r="CQ22" s="3340"/>
      <c r="CR22" s="3340"/>
      <c r="CS22" s="3340"/>
      <c r="CT22" s="3340"/>
      <c r="CU22" s="3340"/>
      <c r="CV22" s="3340"/>
      <c r="CW22" s="3340"/>
      <c r="CX22" s="3340"/>
      <c r="CY22" s="3340"/>
      <c r="CZ22" s="3340"/>
      <c r="DA22" s="3340"/>
      <c r="DB22" s="3340"/>
      <c r="DC22" s="3340"/>
      <c r="DD22" s="3340"/>
      <c r="DE22" s="3340"/>
      <c r="DF22" s="3340"/>
      <c r="DG22" s="3340"/>
      <c r="DH22" s="3340"/>
      <c r="DI22" s="3340"/>
      <c r="DJ22" s="3340"/>
      <c r="DK22" s="3340"/>
      <c r="DL22" s="3340"/>
      <c r="DM22" s="3340"/>
      <c r="DN22" s="3340"/>
      <c r="DO22" s="3340"/>
      <c r="DP22" s="3340"/>
      <c r="DQ22" s="3340"/>
      <c r="DR22" s="3340"/>
    </row>
    <row customHeight="1" ht="14.25" hidden="1">
      <c r="AO23" s="323"/>
      <c r="AP23" s="3340"/>
      <c r="AQ23" s="3340"/>
      <c r="AR23" s="3340"/>
      <c r="AS23" s="3340"/>
      <c r="AT23" s="3340"/>
      <c r="AU23" s="3340"/>
      <c r="AV23" s="3340"/>
      <c r="AW23" s="3340"/>
      <c r="AX23" s="3340"/>
      <c r="AY23" s="3340"/>
      <c r="AZ23" s="3340"/>
      <c r="BA23" s="3340"/>
      <c r="BB23" s="3340"/>
      <c r="BC23" s="3340"/>
      <c r="BD23" s="3340"/>
      <c r="BE23" s="3340"/>
      <c r="BF23" s="3340"/>
      <c r="BG23" s="3340"/>
      <c r="BH23" s="3340"/>
      <c r="BI23" s="3340"/>
      <c r="BJ23" s="3340"/>
      <c r="BK23" s="3340"/>
      <c r="BL23" s="3340"/>
      <c r="BM23" s="3340"/>
      <c r="BN23" s="3340"/>
      <c r="BO23" s="3340"/>
      <c r="BP23" s="3340"/>
      <c r="BQ23" s="3340"/>
      <c r="BR23" s="3340"/>
      <c r="BS23" s="3340"/>
      <c r="BT23" s="3340"/>
      <c r="BU23" s="3340"/>
      <c r="BV23" s="3340"/>
      <c r="BW23" s="3340"/>
      <c r="BX23" s="3340"/>
      <c r="BY23" s="3340"/>
      <c r="BZ23" s="3340"/>
      <c r="CA23" s="3340"/>
      <c r="CB23" s="3340"/>
      <c r="CC23" s="3340"/>
      <c r="CD23" s="3340"/>
      <c r="CE23" s="3340"/>
      <c r="CF23" s="3340"/>
      <c r="CG23" s="3340"/>
      <c r="CH23" s="3340"/>
      <c r="CI23" s="3340"/>
      <c r="CJ23" s="3340"/>
      <c r="CK23" s="3340"/>
      <c r="CL23" s="3340"/>
      <c r="CM23" s="3340"/>
      <c r="CN23" s="3340"/>
      <c r="CO23" s="3340"/>
      <c r="CP23" s="3340"/>
      <c r="CQ23" s="3340"/>
      <c r="CR23" s="3340"/>
      <c r="CS23" s="3340"/>
      <c r="CT23" s="3340"/>
      <c r="CU23" s="3340"/>
      <c r="CV23" s="3340"/>
      <c r="CW23" s="3340"/>
      <c r="CX23" s="3340"/>
      <c r="CY23" s="3340"/>
      <c r="CZ23" s="3340"/>
      <c r="DA23" s="3340"/>
      <c r="DB23" s="3340"/>
      <c r="DC23" s="3340"/>
      <c r="DD23" s="3340"/>
      <c r="DE23" s="3340"/>
      <c r="DF23" s="3340"/>
      <c r="DG23" s="3340"/>
      <c r="DH23" s="3340"/>
      <c r="DI23" s="3340"/>
      <c r="DJ23" s="3340"/>
      <c r="DK23" s="3340"/>
      <c r="DL23" s="3340"/>
      <c r="DM23" s="3340"/>
      <c r="DN23" s="3340"/>
      <c r="DO23" s="3340"/>
      <c r="DP23" s="3340"/>
      <c r="DQ23" s="3340"/>
      <c r="DR23" s="3340"/>
    </row>
    <row s="3644" customFormat="1" customHeight="1" ht="22.5" hidden="1">
      <c r="A24" s="1163"/>
      <c r="B24" s="1163"/>
      <c r="C24" s="1163"/>
      <c r="D24" s="1163"/>
      <c r="E24" s="1163"/>
      <c r="F24" s="1163"/>
      <c r="G24" s="1163"/>
      <c r="H24" s="1163"/>
      <c r="I24" s="1163"/>
      <c r="J24" s="1163"/>
      <c r="K24" s="1163"/>
      <c r="L24" s="1163"/>
      <c r="M24" s="1357"/>
      <c r="N24" s="1358"/>
      <c r="O24" s="1358"/>
      <c r="P24" s="1375" t="s">
        <v>414</v>
      </c>
      <c r="Q24" s="1392"/>
      <c r="R24" s="1401"/>
      <c r="S24" s="1401"/>
      <c r="T24" s="1401"/>
      <c r="U24" s="735"/>
      <c r="AC24" s="1397"/>
      <c r="AE24" s="1397"/>
      <c r="AF24" s="1396"/>
      <c r="AL24" s="1397"/>
      <c r="AN24" s="1397"/>
      <c r="AO24" s="1396"/>
      <c r="AP24" s="3650"/>
      <c r="AQ24" s="3650"/>
      <c r="AR24" s="3650"/>
      <c r="AS24" s="3650"/>
      <c r="AT24" s="3650"/>
      <c r="AU24" s="3651"/>
      <c r="AV24" s="3650"/>
      <c r="AW24" s="3651"/>
      <c r="AX24" s="3650"/>
      <c r="AY24" s="3650"/>
      <c r="AZ24" s="3650"/>
      <c r="BA24" s="3650"/>
      <c r="BB24" s="3650"/>
      <c r="BC24" s="3650"/>
      <c r="BD24" s="3651"/>
      <c r="BE24" s="3650"/>
      <c r="BF24" s="3651"/>
      <c r="BG24" s="3650"/>
      <c r="BH24" s="3650"/>
      <c r="BI24" s="3650"/>
      <c r="BJ24" s="3650"/>
      <c r="BK24" s="3650"/>
      <c r="BL24" s="3650"/>
      <c r="BM24" s="3651"/>
      <c r="BN24" s="3650"/>
      <c r="BO24" s="3651"/>
      <c r="BP24" s="3650"/>
      <c r="BQ24" s="3650"/>
      <c r="BR24" s="3650"/>
      <c r="BS24" s="3650"/>
      <c r="BT24" s="3650"/>
      <c r="BU24" s="3650"/>
      <c r="BV24" s="3651"/>
      <c r="BW24" s="3650"/>
      <c r="BX24" s="3651"/>
      <c r="BY24" s="3650"/>
      <c r="BZ24" s="3650"/>
      <c r="CA24" s="3650"/>
      <c r="CB24" s="3650"/>
      <c r="CC24" s="3650"/>
      <c r="CD24" s="3650"/>
      <c r="CE24" s="3651"/>
      <c r="CF24" s="3650"/>
      <c r="CG24" s="3651"/>
      <c r="CH24" s="3650"/>
      <c r="CI24" s="3650"/>
      <c r="CJ24" s="3650"/>
      <c r="CK24" s="3650"/>
      <c r="CL24" s="3650"/>
      <c r="CM24" s="3650"/>
      <c r="CN24" s="3651"/>
      <c r="CO24" s="3650"/>
      <c r="CP24" s="3651"/>
      <c r="CQ24" s="3650"/>
      <c r="CR24" s="3650"/>
      <c r="CS24" s="3650"/>
      <c r="CT24" s="3650"/>
      <c r="CU24" s="3650"/>
      <c r="CV24" s="3650"/>
      <c r="CW24" s="3651"/>
      <c r="CX24" s="3650"/>
      <c r="CY24" s="3651"/>
      <c r="CZ24" s="3650"/>
      <c r="DA24" s="3650"/>
      <c r="DB24" s="3650"/>
      <c r="DC24" s="3650"/>
      <c r="DD24" s="3650"/>
      <c r="DE24" s="3650"/>
      <c r="DF24" s="3651"/>
      <c r="DG24" s="3650"/>
      <c r="DH24" s="3651"/>
      <c r="DI24" s="3650"/>
      <c r="DJ24" s="3650"/>
      <c r="DK24" s="3650"/>
      <c r="DL24" s="3650"/>
      <c r="DM24" s="3650"/>
      <c r="DN24" s="3650"/>
      <c r="DO24" s="3651"/>
      <c r="DP24" s="3650"/>
      <c r="DQ24" s="3651"/>
      <c r="DR24" s="3650"/>
      <c r="DU24" s="517"/>
      <c r="DV24" s="517"/>
      <c r="DW24" s="517"/>
      <c r="DX24" s="517"/>
      <c r="DY24" s="517"/>
    </row>
    <row s="3644"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P25" s="3650"/>
      <c r="AQ25" s="3650"/>
      <c r="AR25" s="3650"/>
      <c r="AS25" s="3650"/>
      <c r="AT25" s="3650"/>
      <c r="AU25" s="3650"/>
      <c r="AV25" s="3650"/>
      <c r="AW25" s="3650"/>
      <c r="AX25" s="3650"/>
      <c r="AY25" s="3650"/>
      <c r="AZ25" s="3650"/>
      <c r="BA25" s="3650"/>
      <c r="BB25" s="3650"/>
      <c r="BC25" s="3650"/>
      <c r="BD25" s="3650"/>
      <c r="BE25" s="3650"/>
      <c r="BF25" s="3650"/>
      <c r="BG25" s="3650"/>
      <c r="BH25" s="3650"/>
      <c r="BI25" s="3650"/>
      <c r="BJ25" s="3650"/>
      <c r="BK25" s="3650"/>
      <c r="BL25" s="3650"/>
      <c r="BM25" s="3650"/>
      <c r="BN25" s="3650"/>
      <c r="BO25" s="3650"/>
      <c r="BP25" s="3650"/>
      <c r="BQ25" s="3650"/>
      <c r="BR25" s="3650"/>
      <c r="BS25" s="3650"/>
      <c r="BT25" s="3650"/>
      <c r="BU25" s="3650"/>
      <c r="BV25" s="3650"/>
      <c r="BW25" s="3650"/>
      <c r="BX25" s="3650"/>
      <c r="BY25" s="3650"/>
      <c r="BZ25" s="3650"/>
      <c r="CA25" s="3650"/>
      <c r="CB25" s="3650"/>
      <c r="CC25" s="3650"/>
      <c r="CD25" s="3650"/>
      <c r="CE25" s="3650"/>
      <c r="CF25" s="3650"/>
      <c r="CG25" s="3650"/>
      <c r="CH25" s="3650"/>
      <c r="CI25" s="3650"/>
      <c r="CJ25" s="3650"/>
      <c r="CK25" s="3650"/>
      <c r="CL25" s="3650"/>
      <c r="CM25" s="3650"/>
      <c r="CN25" s="3650"/>
      <c r="CO25" s="3650"/>
      <c r="CP25" s="3650"/>
      <c r="CQ25" s="3650"/>
      <c r="CR25" s="3650"/>
      <c r="CS25" s="3650"/>
      <c r="CT25" s="3650"/>
      <c r="CU25" s="3650"/>
      <c r="CV25" s="3650"/>
      <c r="CW25" s="3650"/>
      <c r="CX25" s="3650"/>
      <c r="CY25" s="3650"/>
      <c r="CZ25" s="3650"/>
      <c r="DA25" s="3650"/>
      <c r="DB25" s="3650"/>
      <c r="DC25" s="3650"/>
      <c r="DD25" s="3650"/>
      <c r="DE25" s="3650"/>
      <c r="DF25" s="3650"/>
      <c r="DG25" s="3650"/>
      <c r="DH25" s="3650"/>
      <c r="DI25" s="3650"/>
      <c r="DJ25" s="3650"/>
      <c r="DK25" s="3650"/>
      <c r="DL25" s="3650"/>
      <c r="DM25" s="3650"/>
      <c r="DN25" s="3650"/>
      <c r="DO25" s="3650"/>
      <c r="DP25" s="3650"/>
      <c r="DQ25" s="3650"/>
      <c r="DR25" s="3650"/>
      <c r="DU25" s="517"/>
      <c r="DV25" s="517"/>
      <c r="DW25" s="517"/>
      <c r="DX25" s="517"/>
      <c r="DY25" s="517"/>
    </row>
    <row s="3644" customFormat="1" customHeight="1" ht="14.25" hidden="1">
      <c r="A26" s="1163"/>
      <c r="B26" s="1163"/>
      <c r="C26" s="1163"/>
      <c r="D26" s="1163"/>
      <c r="E26" s="1163"/>
      <c r="F26" s="1163"/>
      <c r="G26" s="1163"/>
      <c r="H26" s="1163"/>
      <c r="I26" s="1163"/>
      <c r="J26" s="1163"/>
      <c r="K26" s="1163"/>
      <c r="L26" s="1163"/>
      <c r="M26" s="1357"/>
      <c r="N26" s="1358"/>
      <c r="O26" s="1358"/>
      <c r="P26" s="1340" t="s">
        <v>415</v>
      </c>
      <c r="Q26" s="1392"/>
      <c r="R26" s="1401"/>
      <c r="S26" s="1401"/>
      <c r="T26" s="1401"/>
      <c r="U26" s="735"/>
      <c r="V26" s="1168" t="s">
        <v>416</v>
      </c>
      <c r="AD26" s="172" t="s">
        <v>417</v>
      </c>
      <c r="AF26" s="172" t="s">
        <v>418</v>
      </c>
      <c r="AG26" s="1168" t="s">
        <v>416</v>
      </c>
      <c r="AM26" s="172" t="s">
        <v>419</v>
      </c>
      <c r="AO26" s="172" t="s">
        <v>418</v>
      </c>
      <c r="AP26" s="3650"/>
      <c r="AQ26" s="3650"/>
      <c r="AR26" s="3650"/>
      <c r="AS26" s="3650"/>
      <c r="AT26" s="3650"/>
      <c r="AU26" s="3650"/>
      <c r="AV26" s="3652" t="s">
        <v>417</v>
      </c>
      <c r="AW26" s="3650"/>
      <c r="AX26" s="3652" t="s">
        <v>418</v>
      </c>
      <c r="AY26" s="3650"/>
      <c r="AZ26" s="3650"/>
      <c r="BA26" s="3650"/>
      <c r="BB26" s="3650"/>
      <c r="BC26" s="3650"/>
      <c r="BD26" s="3650"/>
      <c r="BE26" s="3652" t="s">
        <v>417</v>
      </c>
      <c r="BF26" s="3650"/>
      <c r="BG26" s="3652" t="s">
        <v>418</v>
      </c>
      <c r="BH26" s="3650"/>
      <c r="BI26" s="3650"/>
      <c r="BJ26" s="3650"/>
      <c r="BK26" s="3650"/>
      <c r="BL26" s="3650"/>
      <c r="BM26" s="3650"/>
      <c r="BN26" s="3652" t="s">
        <v>417</v>
      </c>
      <c r="BO26" s="3650"/>
      <c r="BP26" s="3652" t="s">
        <v>418</v>
      </c>
      <c r="BQ26" s="3650"/>
      <c r="BR26" s="3650"/>
      <c r="BS26" s="3650"/>
      <c r="BT26" s="3650"/>
      <c r="BU26" s="3650"/>
      <c r="BV26" s="3650"/>
      <c r="BW26" s="3652" t="s">
        <v>417</v>
      </c>
      <c r="BX26" s="3650"/>
      <c r="BY26" s="3652" t="s">
        <v>418</v>
      </c>
      <c r="BZ26" s="3650"/>
      <c r="CA26" s="3650"/>
      <c r="CB26" s="3650"/>
      <c r="CC26" s="3650"/>
      <c r="CD26" s="3650"/>
      <c r="CE26" s="3650"/>
      <c r="CF26" s="3652" t="s">
        <v>417</v>
      </c>
      <c r="CG26" s="3650"/>
      <c r="CH26" s="3652" t="s">
        <v>418</v>
      </c>
      <c r="CI26" s="3650"/>
      <c r="CJ26" s="3650"/>
      <c r="CK26" s="3650"/>
      <c r="CL26" s="3650"/>
      <c r="CM26" s="3650"/>
      <c r="CN26" s="3650"/>
      <c r="CO26" s="3652" t="s">
        <v>417</v>
      </c>
      <c r="CP26" s="3650"/>
      <c r="CQ26" s="3652" t="s">
        <v>418</v>
      </c>
      <c r="CR26" s="3650"/>
      <c r="CS26" s="3650"/>
      <c r="CT26" s="3650"/>
      <c r="CU26" s="3650"/>
      <c r="CV26" s="3650"/>
      <c r="CW26" s="3650"/>
      <c r="CX26" s="3652" t="s">
        <v>417</v>
      </c>
      <c r="CY26" s="3650"/>
      <c r="CZ26" s="3652" t="s">
        <v>418</v>
      </c>
      <c r="DA26" s="3650"/>
      <c r="DB26" s="3650"/>
      <c r="DC26" s="3650"/>
      <c r="DD26" s="3650"/>
      <c r="DE26" s="3650"/>
      <c r="DF26" s="3650"/>
      <c r="DG26" s="3652" t="s">
        <v>417</v>
      </c>
      <c r="DH26" s="3650"/>
      <c r="DI26" s="3652" t="s">
        <v>418</v>
      </c>
      <c r="DJ26" s="3650"/>
      <c r="DK26" s="3650"/>
      <c r="DL26" s="3650"/>
      <c r="DM26" s="3650"/>
      <c r="DN26" s="3650"/>
      <c r="DO26" s="3650"/>
      <c r="DP26" s="3652" t="s">
        <v>417</v>
      </c>
      <c r="DQ26" s="3650"/>
      <c r="DR26" s="3652" t="s">
        <v>418</v>
      </c>
      <c r="DU26" s="517"/>
      <c r="DV26" s="517"/>
      <c r="DW26" s="517"/>
      <c r="DX26" s="517"/>
      <c r="DY26" s="517"/>
    </row>
    <row customHeight="1" ht="14.25" hidden="1">
      <c r="P27" s="1340"/>
      <c r="AP27" s="3340"/>
      <c r="AQ27" s="3340"/>
      <c r="AR27" s="3340"/>
      <c r="AS27" s="3340"/>
      <c r="AT27" s="3340"/>
      <c r="AU27" s="3340"/>
      <c r="AV27" s="3340"/>
      <c r="AW27" s="3340"/>
      <c r="AX27" s="3340"/>
      <c r="AY27" s="3340"/>
      <c r="AZ27" s="3340"/>
      <c r="BA27" s="3340"/>
      <c r="BB27" s="3340"/>
      <c r="BC27" s="3340"/>
      <c r="BD27" s="3340"/>
      <c r="BE27" s="3340"/>
      <c r="BF27" s="3340"/>
      <c r="BG27" s="3340"/>
      <c r="BH27" s="3340"/>
      <c r="BI27" s="3340"/>
      <c r="BJ27" s="3340"/>
      <c r="BK27" s="3340"/>
      <c r="BL27" s="3340"/>
      <c r="BM27" s="3340"/>
      <c r="BN27" s="3340"/>
      <c r="BO27" s="3340"/>
      <c r="BP27" s="3340"/>
      <c r="BQ27" s="3340"/>
      <c r="BR27" s="3340"/>
      <c r="BS27" s="3340"/>
      <c r="BT27" s="3340"/>
      <c r="BU27" s="3340"/>
      <c r="BV27" s="3340"/>
      <c r="BW27" s="3340"/>
      <c r="BX27" s="3340"/>
      <c r="BY27" s="3340"/>
      <c r="BZ27" s="3340"/>
      <c r="CA27" s="3340"/>
      <c r="CB27" s="3340"/>
      <c r="CC27" s="3340"/>
      <c r="CD27" s="3340"/>
      <c r="CE27" s="3340"/>
      <c r="CF27" s="3340"/>
      <c r="CG27" s="3340"/>
      <c r="CH27" s="3340"/>
      <c r="CI27" s="3340"/>
      <c r="CJ27" s="3340"/>
      <c r="CK27" s="3340"/>
      <c r="CL27" s="3340"/>
      <c r="CM27" s="3340"/>
      <c r="CN27" s="3340"/>
      <c r="CO27" s="3340"/>
      <c r="CP27" s="3340"/>
      <c r="CQ27" s="3340"/>
      <c r="CR27" s="3340"/>
      <c r="CS27" s="3340"/>
      <c r="CT27" s="3340"/>
      <c r="CU27" s="3340"/>
      <c r="CV27" s="3340"/>
      <c r="CW27" s="3340"/>
      <c r="CX27" s="3340"/>
      <c r="CY27" s="3340"/>
      <c r="CZ27" s="3340"/>
      <c r="DA27" s="3340"/>
      <c r="DB27" s="3340"/>
      <c r="DC27" s="3340"/>
      <c r="DD27" s="3340"/>
      <c r="DE27" s="3340"/>
      <c r="DF27" s="3340"/>
      <c r="DG27" s="3340"/>
      <c r="DH27" s="3340"/>
      <c r="DI27" s="3340"/>
      <c r="DJ27" s="3340"/>
      <c r="DK27" s="3340"/>
      <c r="DL27" s="3340"/>
      <c r="DM27" s="3340"/>
      <c r="DN27" s="3340"/>
      <c r="DO27" s="3340"/>
      <c r="DP27" s="3340"/>
      <c r="DQ27" s="3340"/>
      <c r="DR27" s="3340"/>
    </row>
    <row customHeight="1" ht="14.25" hidden="1">
      <c r="P28" s="1340"/>
      <c r="AP28" s="3340"/>
      <c r="AQ28" s="3340"/>
      <c r="AR28" s="3340"/>
      <c r="AS28" s="3340"/>
      <c r="AT28" s="3340"/>
      <c r="AU28" s="3340"/>
      <c r="AV28" s="3340"/>
      <c r="AW28" s="3340"/>
      <c r="AX28" s="3340"/>
      <c r="AY28" s="3340"/>
      <c r="AZ28" s="3340"/>
      <c r="BA28" s="3340"/>
      <c r="BB28" s="3340"/>
      <c r="BC28" s="3340"/>
      <c r="BD28" s="3340"/>
      <c r="BE28" s="3340"/>
      <c r="BF28" s="3340"/>
      <c r="BG28" s="3340"/>
      <c r="BH28" s="3340"/>
      <c r="BI28" s="3340"/>
      <c r="BJ28" s="3340"/>
      <c r="BK28" s="3340"/>
      <c r="BL28" s="3340"/>
      <c r="BM28" s="3340"/>
      <c r="BN28" s="3340"/>
      <c r="BO28" s="3340"/>
      <c r="BP28" s="3340"/>
      <c r="BQ28" s="3340"/>
      <c r="BR28" s="3340"/>
      <c r="BS28" s="3340"/>
      <c r="BT28" s="3340"/>
      <c r="BU28" s="3340"/>
      <c r="BV28" s="3340"/>
      <c r="BW28" s="3340"/>
      <c r="BX28" s="3340"/>
      <c r="BY28" s="3340"/>
      <c r="BZ28" s="3340"/>
      <c r="CA28" s="3340"/>
      <c r="CB28" s="3340"/>
      <c r="CC28" s="3340"/>
      <c r="CD28" s="3340"/>
      <c r="CE28" s="3340"/>
      <c r="CF28" s="3340"/>
      <c r="CG28" s="3340"/>
      <c r="CH28" s="3340"/>
      <c r="CI28" s="3340"/>
      <c r="CJ28" s="3340"/>
      <c r="CK28" s="3340"/>
      <c r="CL28" s="3340"/>
      <c r="CM28" s="3340"/>
      <c r="CN28" s="3340"/>
      <c r="CO28" s="3340"/>
      <c r="CP28" s="3340"/>
      <c r="CQ28" s="3340"/>
      <c r="CR28" s="3340"/>
      <c r="CS28" s="3340"/>
      <c r="CT28" s="3340"/>
      <c r="CU28" s="3340"/>
      <c r="CV28" s="3340"/>
      <c r="CW28" s="3340"/>
      <c r="CX28" s="3340"/>
      <c r="CY28" s="3340"/>
      <c r="CZ28" s="3340"/>
      <c r="DA28" s="3340"/>
      <c r="DB28" s="3340"/>
      <c r="DC28" s="3340"/>
      <c r="DD28" s="3340"/>
      <c r="DE28" s="3340"/>
      <c r="DF28" s="3340"/>
      <c r="DG28" s="3340"/>
      <c r="DH28" s="3340"/>
      <c r="DI28" s="3340"/>
      <c r="DJ28" s="3340"/>
      <c r="DK28" s="3340"/>
      <c r="DL28" s="3340"/>
      <c r="DM28" s="3340"/>
      <c r="DN28" s="3340"/>
      <c r="DO28" s="3340"/>
      <c r="DP28" s="3340"/>
      <c r="DQ28" s="3340"/>
      <c r="DR28" s="3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c r="AP29" s="3340"/>
      <c r="AQ29" s="3340"/>
      <c r="AR29" s="3340"/>
      <c r="AS29" s="3340"/>
      <c r="AT29" s="3340"/>
      <c r="AU29" s="3340"/>
      <c r="AV29" s="3340"/>
      <c r="AW29" s="3340"/>
      <c r="AX29" s="3340"/>
      <c r="AY29" s="3340"/>
      <c r="AZ29" s="3340"/>
      <c r="BA29" s="3340"/>
      <c r="BB29" s="3340"/>
      <c r="BC29" s="3340"/>
      <c r="BD29" s="3340"/>
      <c r="BE29" s="3340"/>
      <c r="BF29" s="3340"/>
      <c r="BG29" s="3340"/>
      <c r="BH29" s="3340"/>
      <c r="BI29" s="3340"/>
      <c r="BJ29" s="3340"/>
      <c r="BK29" s="3340"/>
      <c r="BL29" s="3340"/>
      <c r="BM29" s="3340"/>
      <c r="BN29" s="3340"/>
      <c r="BO29" s="3340"/>
      <c r="BP29" s="3340"/>
      <c r="BQ29" s="3340"/>
      <c r="BR29" s="3340"/>
      <c r="BS29" s="3340"/>
      <c r="BT29" s="3340"/>
      <c r="BU29" s="3340"/>
      <c r="BV29" s="3340"/>
      <c r="BW29" s="3340"/>
      <c r="BX29" s="3340"/>
      <c r="BY29" s="3340"/>
      <c r="BZ29" s="3340"/>
      <c r="CA29" s="3340"/>
      <c r="CB29" s="3340"/>
      <c r="CC29" s="3340"/>
      <c r="CD29" s="3340"/>
      <c r="CE29" s="3340"/>
      <c r="CF29" s="3340"/>
      <c r="CG29" s="3340"/>
      <c r="CH29" s="3340"/>
      <c r="CI29" s="3340"/>
      <c r="CJ29" s="3340"/>
      <c r="CK29" s="3340"/>
      <c r="CL29" s="3340"/>
      <c r="CM29" s="3340"/>
      <c r="CN29" s="3340"/>
      <c r="CO29" s="3340"/>
      <c r="CP29" s="3340"/>
      <c r="CQ29" s="3340"/>
      <c r="CR29" s="3340"/>
      <c r="CS29" s="3340"/>
      <c r="CT29" s="3340"/>
      <c r="CU29" s="3340"/>
      <c r="CV29" s="3340"/>
      <c r="CW29" s="3340"/>
      <c r="CX29" s="3340"/>
      <c r="CY29" s="3340"/>
      <c r="CZ29" s="3340"/>
      <c r="DA29" s="3340"/>
      <c r="DB29" s="3340"/>
      <c r="DC29" s="3340"/>
      <c r="DD29" s="3340"/>
      <c r="DE29" s="3340"/>
      <c r="DF29" s="3340"/>
      <c r="DG29" s="3340"/>
      <c r="DH29" s="3340"/>
      <c r="DI29" s="3340"/>
      <c r="DJ29" s="3340"/>
      <c r="DK29" s="3340"/>
      <c r="DL29" s="3340"/>
      <c r="DM29" s="3340"/>
      <c r="DN29" s="3340"/>
      <c r="DO29" s="3340"/>
      <c r="DP29" s="3340"/>
      <c r="DQ29" s="3340"/>
      <c r="DR29" s="3340"/>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c r="AP30" s="3658"/>
      <c r="AQ30" s="3658"/>
      <c r="AR30" s="3658"/>
      <c r="AS30" s="3658"/>
      <c r="AT30" s="3658"/>
      <c r="AU30" s="3658"/>
      <c r="AV30" s="3658"/>
      <c r="AW30" s="3658"/>
      <c r="AX30" s="3658"/>
      <c r="AY30" s="3658"/>
      <c r="AZ30" s="3658"/>
      <c r="BA30" s="3658"/>
      <c r="BB30" s="3658"/>
      <c r="BC30" s="3658"/>
      <c r="BD30" s="3658"/>
      <c r="BE30" s="3658"/>
      <c r="BF30" s="3658"/>
      <c r="BG30" s="3658"/>
      <c r="BH30" s="3658"/>
      <c r="BI30" s="3658"/>
      <c r="BJ30" s="3658"/>
      <c r="BK30" s="3658"/>
      <c r="BL30" s="3658"/>
      <c r="BM30" s="3658"/>
      <c r="BN30" s="3658"/>
      <c r="BO30" s="3658"/>
      <c r="BP30" s="3658"/>
      <c r="BQ30" s="3658"/>
      <c r="BR30" s="3658"/>
      <c r="BS30" s="3658"/>
      <c r="BT30" s="3658"/>
      <c r="BU30" s="3658"/>
      <c r="BV30" s="3658"/>
      <c r="BW30" s="3658"/>
      <c r="BX30" s="3658"/>
      <c r="BY30" s="3658"/>
      <c r="BZ30" s="3658"/>
      <c r="CA30" s="3658"/>
      <c r="CB30" s="3658"/>
      <c r="CC30" s="3658"/>
      <c r="CD30" s="3658"/>
      <c r="CE30" s="3658"/>
      <c r="CF30" s="3658"/>
      <c r="CG30" s="3658"/>
      <c r="CH30" s="3658"/>
      <c r="CI30" s="3658"/>
      <c r="CJ30" s="3658"/>
      <c r="CK30" s="3658"/>
      <c r="CL30" s="3658"/>
      <c r="CM30" s="3658"/>
      <c r="CN30" s="3658"/>
      <c r="CO30" s="3658"/>
      <c r="CP30" s="3658"/>
      <c r="CQ30" s="3658"/>
      <c r="CR30" s="3658"/>
      <c r="CS30" s="3658"/>
      <c r="CT30" s="3658"/>
      <c r="CU30" s="3658"/>
      <c r="CV30" s="3658"/>
      <c r="CW30" s="3658"/>
      <c r="CX30" s="3658"/>
      <c r="CY30" s="3658"/>
      <c r="CZ30" s="3658"/>
      <c r="DA30" s="3658"/>
      <c r="DB30" s="3658"/>
      <c r="DC30" s="3658"/>
      <c r="DD30" s="3658"/>
      <c r="DE30" s="3658"/>
      <c r="DF30" s="3658"/>
      <c r="DG30" s="3658"/>
      <c r="DH30" s="3658"/>
      <c r="DI30" s="3658"/>
      <c r="DJ30" s="3658"/>
      <c r="DK30" s="3658"/>
      <c r="DL30" s="3658"/>
      <c r="DM30" s="3658"/>
      <c r="DN30" s="3658"/>
      <c r="DO30" s="3658"/>
      <c r="DP30" s="3658"/>
      <c r="DQ30" s="3658"/>
      <c r="DR30" s="3658"/>
    </row>
    <row customHeight="1" ht="14.25">
      <c r="R31" s="377"/>
      <c r="S31" s="377"/>
      <c r="T31" s="377"/>
      <c r="U31" s="2141" t="str">
        <f>IF(org=0,"Не определено",org)</f>
        <v>Филиал "Смоленская ГРЭС" ПАО "Юнипро"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c r="AP31" s="3660"/>
      <c r="AQ31" s="3660"/>
      <c r="AR31" s="3660"/>
      <c r="AS31" s="3660"/>
      <c r="AT31" s="3660"/>
      <c r="AU31" s="3660"/>
      <c r="AV31" s="3660"/>
      <c r="AW31" s="3660"/>
      <c r="AX31" s="3660"/>
      <c r="AY31" s="3660"/>
      <c r="AZ31" s="3660"/>
      <c r="BA31" s="3660"/>
      <c r="BB31" s="3660"/>
      <c r="BC31" s="3660"/>
      <c r="BD31" s="3660"/>
      <c r="BE31" s="3660"/>
      <c r="BF31" s="3660"/>
      <c r="BG31" s="3660"/>
      <c r="BH31" s="3660"/>
      <c r="BI31" s="3660"/>
      <c r="BJ31" s="3660"/>
      <c r="BK31" s="3660"/>
      <c r="BL31" s="3660"/>
      <c r="BM31" s="3660"/>
      <c r="BN31" s="3660"/>
      <c r="BO31" s="3660"/>
      <c r="BP31" s="3660"/>
      <c r="BQ31" s="3660"/>
      <c r="BR31" s="3660"/>
      <c r="BS31" s="3660"/>
      <c r="BT31" s="3660"/>
      <c r="BU31" s="3660"/>
      <c r="BV31" s="3660"/>
      <c r="BW31" s="3660"/>
      <c r="BX31" s="3660"/>
      <c r="BY31" s="3660"/>
      <c r="BZ31" s="3660"/>
      <c r="CA31" s="3660"/>
      <c r="CB31" s="3660"/>
      <c r="CC31" s="3660"/>
      <c r="CD31" s="3660"/>
      <c r="CE31" s="3660"/>
      <c r="CF31" s="3660"/>
      <c r="CG31" s="3660"/>
      <c r="CH31" s="3660"/>
      <c r="CI31" s="3660"/>
      <c r="CJ31" s="3660"/>
      <c r="CK31" s="3660"/>
      <c r="CL31" s="3660"/>
      <c r="CM31" s="3660"/>
      <c r="CN31" s="3660"/>
      <c r="CO31" s="3660"/>
      <c r="CP31" s="3660"/>
      <c r="CQ31" s="3660"/>
      <c r="CR31" s="3660"/>
      <c r="CS31" s="3660"/>
      <c r="CT31" s="3660"/>
      <c r="CU31" s="3660"/>
      <c r="CV31" s="3660"/>
      <c r="CW31" s="3660"/>
      <c r="CX31" s="3660"/>
      <c r="CY31" s="3660"/>
      <c r="CZ31" s="3660"/>
      <c r="DA31" s="3660"/>
      <c r="DB31" s="3660"/>
      <c r="DC31" s="3660"/>
      <c r="DD31" s="3660"/>
      <c r="DE31" s="3660"/>
      <c r="DF31" s="3660"/>
      <c r="DG31" s="3660"/>
      <c r="DH31" s="3660"/>
      <c r="DI31" s="3660"/>
      <c r="DJ31" s="3660"/>
      <c r="DK31" s="3660"/>
      <c r="DL31" s="3660"/>
      <c r="DM31" s="3660"/>
      <c r="DN31" s="3660"/>
      <c r="DO31" s="3660"/>
      <c r="DP31" s="3660"/>
      <c r="DQ31" s="3660"/>
      <c r="DR31" s="3660"/>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3662"/>
      <c r="AQ32" s="3662"/>
      <c r="AR32" s="3662"/>
      <c r="AS32" s="3662"/>
      <c r="AT32" s="3662"/>
      <c r="AU32" s="3662"/>
      <c r="AV32" s="3662"/>
      <c r="AW32" s="3662"/>
      <c r="AX32" s="3662"/>
      <c r="AY32" s="3662"/>
      <c r="AZ32" s="3662"/>
      <c r="BA32" s="3662"/>
      <c r="BB32" s="3662"/>
      <c r="BC32" s="3662"/>
      <c r="BD32" s="3662"/>
      <c r="BE32" s="3662"/>
      <c r="BF32" s="3662"/>
      <c r="BG32" s="3662"/>
      <c r="BH32" s="3662"/>
      <c r="BI32" s="3662"/>
      <c r="BJ32" s="3662"/>
      <c r="BK32" s="3662"/>
      <c r="BL32" s="3662"/>
      <c r="BM32" s="3662"/>
      <c r="BN32" s="3662"/>
      <c r="BO32" s="3662"/>
      <c r="BP32" s="3662"/>
      <c r="BQ32" s="3662"/>
      <c r="BR32" s="3662"/>
      <c r="BS32" s="3662"/>
      <c r="BT32" s="3662"/>
      <c r="BU32" s="3662"/>
      <c r="BV32" s="3662"/>
      <c r="BW32" s="3662"/>
      <c r="BX32" s="3662"/>
      <c r="BY32" s="3662"/>
      <c r="BZ32" s="3662"/>
      <c r="CA32" s="3662"/>
      <c r="CB32" s="3662"/>
      <c r="CC32" s="3662"/>
      <c r="CD32" s="3662"/>
      <c r="CE32" s="3662"/>
      <c r="CF32" s="3662"/>
      <c r="CG32" s="3662"/>
      <c r="CH32" s="3662"/>
      <c r="CI32" s="3662"/>
      <c r="CJ32" s="3662"/>
      <c r="CK32" s="3662"/>
      <c r="CL32" s="3662"/>
      <c r="CM32" s="3662"/>
      <c r="CN32" s="3662"/>
      <c r="CO32" s="3662"/>
      <c r="CP32" s="3662"/>
      <c r="CQ32" s="3662"/>
      <c r="CR32" s="3662"/>
      <c r="CS32" s="3662"/>
      <c r="CT32" s="3662"/>
      <c r="CU32" s="3662"/>
      <c r="CV32" s="3662"/>
      <c r="CW32" s="3662"/>
      <c r="CX32" s="3662"/>
      <c r="CY32" s="3662"/>
      <c r="CZ32" s="3662"/>
      <c r="DA32" s="3662"/>
      <c r="DB32" s="3662"/>
      <c r="DC32" s="3662"/>
      <c r="DD32" s="3662"/>
      <c r="DE32" s="3662"/>
      <c r="DF32" s="3662"/>
      <c r="DG32" s="3662"/>
      <c r="DH32" s="3662"/>
      <c r="DI32" s="3662"/>
      <c r="DJ32" s="3662"/>
      <c r="DK32" s="3662"/>
      <c r="DL32" s="3662"/>
      <c r="DM32" s="3662"/>
      <c r="DN32" s="3662"/>
      <c r="DO32" s="3662"/>
      <c r="DP32" s="3662"/>
      <c r="DQ32" s="3662"/>
      <c r="DR32" s="3662"/>
      <c r="DS32" s="515"/>
    </row>
    <row s="3663"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100"/>
      <c r="Z33" s="2100"/>
      <c r="AA33" s="2100"/>
      <c r="AB33" s="2100"/>
      <c r="AC33" s="2100"/>
      <c r="AD33" s="2100"/>
      <c r="AE33" s="2100"/>
      <c r="AF33" s="322"/>
      <c r="AG33"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100"/>
      <c r="AI33" s="2100"/>
      <c r="AJ33" s="2100"/>
      <c r="AK33" s="2100"/>
      <c r="AL33" s="2100"/>
      <c r="AM33" s="2100"/>
      <c r="AN33" s="2100"/>
      <c r="AO33" s="322"/>
      <c r="AP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Q33" s="3670"/>
      <c r="AR33" s="3670"/>
      <c r="AS33" s="3670"/>
      <c r="AT33" s="3670"/>
      <c r="AU33" s="3670"/>
      <c r="AV33" s="3670"/>
      <c r="AW33" s="3670"/>
      <c r="AX33" s="3340"/>
      <c r="AY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AZ33" s="3670"/>
      <c r="BA33" s="3670"/>
      <c r="BB33" s="3670"/>
      <c r="BC33" s="3670"/>
      <c r="BD33" s="3670"/>
      <c r="BE33" s="3670"/>
      <c r="BF33" s="3670"/>
      <c r="BG33" s="3340"/>
      <c r="BH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I33" s="3670"/>
      <c r="BJ33" s="3670"/>
      <c r="BK33" s="3670"/>
      <c r="BL33" s="3670"/>
      <c r="BM33" s="3670"/>
      <c r="BN33" s="3670"/>
      <c r="BO33" s="3670"/>
      <c r="BP33" s="3340"/>
      <c r="BQ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BR33" s="3670"/>
      <c r="BS33" s="3670"/>
      <c r="BT33" s="3670"/>
      <c r="BU33" s="3670"/>
      <c r="BV33" s="3670"/>
      <c r="BW33" s="3670"/>
      <c r="BX33" s="3670"/>
      <c r="BY33" s="3340"/>
      <c r="BZ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A33" s="3670"/>
      <c r="CB33" s="3670"/>
      <c r="CC33" s="3670"/>
      <c r="CD33" s="3670"/>
      <c r="CE33" s="3670"/>
      <c r="CF33" s="3670"/>
      <c r="CG33" s="3670"/>
      <c r="CH33" s="3340"/>
      <c r="CI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J33" s="3670"/>
      <c r="CK33" s="3670"/>
      <c r="CL33" s="3670"/>
      <c r="CM33" s="3670"/>
      <c r="CN33" s="3670"/>
      <c r="CO33" s="3670"/>
      <c r="CP33" s="3670"/>
      <c r="CQ33" s="3340"/>
      <c r="CR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CS33" s="3670"/>
      <c r="CT33" s="3670"/>
      <c r="CU33" s="3670"/>
      <c r="CV33" s="3670"/>
      <c r="CW33" s="3670"/>
      <c r="CX33" s="3670"/>
      <c r="CY33" s="3670"/>
      <c r="CZ33" s="3340"/>
      <c r="DA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DB33" s="3670"/>
      <c r="DC33" s="3670"/>
      <c r="DD33" s="3670"/>
      <c r="DE33" s="3670"/>
      <c r="DF33" s="3670"/>
      <c r="DG33" s="3670"/>
      <c r="DH33" s="3670"/>
      <c r="DI33" s="3340"/>
      <c r="DJ33" s="3670" t="str">
        <f>IF(TITLE_NAME_OR_PR_CHANGE="",IF(TITLE_NAME_OR_PR="","",TITLE_NAME_OR_PR),TITLE_NAME_OR_PR_CHANGE)</f>
        <v>Министерство жилищно-коммунального хозяйства, энергетики и тарифной политики Смоленской области</v>
      </c>
      <c r="DK33" s="3670"/>
      <c r="DL33" s="3670"/>
      <c r="DM33" s="3670"/>
      <c r="DN33" s="3670"/>
      <c r="DO33" s="3670"/>
      <c r="DP33" s="3670"/>
      <c r="DQ33" s="3670"/>
      <c r="DR33" s="3340"/>
      <c r="DS33" s="322"/>
      <c r="DT33" s="268"/>
      <c r="DU33" s="368"/>
      <c r="DV33" s="368"/>
      <c r="DW33" s="368"/>
      <c r="DX33" s="368"/>
      <c r="DY33" s="368"/>
    </row>
    <row s="3663" customFormat="1" customHeight="1" ht="18.75">
      <c r="A34" s="1267"/>
      <c r="B34" s="1267"/>
      <c r="C34" s="1267"/>
      <c r="D34" s="1267"/>
      <c r="E34" s="1267"/>
      <c r="F34" s="1267"/>
      <c r="G34" s="1267"/>
      <c r="H34" s="1267"/>
      <c r="I34" s="1267"/>
      <c r="J34" s="1267"/>
      <c r="K34" s="1267"/>
      <c r="L34" s="1267"/>
      <c r="M34" s="1410"/>
      <c r="N34" s="1267"/>
      <c r="O34" s="1267"/>
      <c r="P34" s="1267"/>
      <c r="U34" s="2098" t="s">
        <v>420</v>
      </c>
      <c r="V34" s="2098"/>
      <c r="W34" s="1402"/>
      <c r="X34" s="2099" t="str">
        <f>IF(TITLE_DATE_PR_CHANGE="",IF(TITLE_DATE_PR="","",TITLE_DATE_PR),TITLE_DATE_PR_CHANGE)</f>
        <v>45274.43614583334</v>
      </c>
      <c r="Y34" s="2099"/>
      <c r="Z34" s="2099"/>
      <c r="AA34" s="2099"/>
      <c r="AB34" s="2099"/>
      <c r="AC34" s="2099"/>
      <c r="AD34" s="2099"/>
      <c r="AE34" s="2099"/>
      <c r="AF34" s="322"/>
      <c r="AG34" s="2099" t="str">
        <f>IF(TITLE_DATE_PR_CHANGE="",IF(TITLE_DATE_PR="","",TITLE_DATE_PR),TITLE_DATE_PR_CHANGE)</f>
        <v>45274.43614583334</v>
      </c>
      <c r="AH34" s="2099"/>
      <c r="AI34" s="2099"/>
      <c r="AJ34" s="2099"/>
      <c r="AK34" s="2099"/>
      <c r="AL34" s="2099"/>
      <c r="AM34" s="2099"/>
      <c r="AN34" s="2099"/>
      <c r="AO34" s="322"/>
      <c r="AP34" s="3674" t="str">
        <f>IF(TITLE_DATE_PR_CHANGE="",IF(TITLE_DATE_PR="","",TITLE_DATE_PR),TITLE_DATE_PR_CHANGE)</f>
        <v>45274.43614583334</v>
      </c>
      <c r="AQ34" s="3674"/>
      <c r="AR34" s="3674"/>
      <c r="AS34" s="3674"/>
      <c r="AT34" s="3674"/>
      <c r="AU34" s="3674"/>
      <c r="AV34" s="3674"/>
      <c r="AW34" s="3674"/>
      <c r="AX34" s="3340"/>
      <c r="AY34" s="3674" t="str">
        <f>IF(TITLE_DATE_PR_CHANGE="",IF(TITLE_DATE_PR="","",TITLE_DATE_PR),TITLE_DATE_PR_CHANGE)</f>
        <v>45274.43614583334</v>
      </c>
      <c r="AZ34" s="3674"/>
      <c r="BA34" s="3674"/>
      <c r="BB34" s="3674"/>
      <c r="BC34" s="3674"/>
      <c r="BD34" s="3674"/>
      <c r="BE34" s="3674"/>
      <c r="BF34" s="3674"/>
      <c r="BG34" s="3340"/>
      <c r="BH34" s="3674" t="str">
        <f>IF(TITLE_DATE_PR_CHANGE="",IF(TITLE_DATE_PR="","",TITLE_DATE_PR),TITLE_DATE_PR_CHANGE)</f>
        <v>45274.43614583334</v>
      </c>
      <c r="BI34" s="3674"/>
      <c r="BJ34" s="3674"/>
      <c r="BK34" s="3674"/>
      <c r="BL34" s="3674"/>
      <c r="BM34" s="3674"/>
      <c r="BN34" s="3674"/>
      <c r="BO34" s="3674"/>
      <c r="BP34" s="3340"/>
      <c r="BQ34" s="3674" t="str">
        <f>IF(TITLE_DATE_PR_CHANGE="",IF(TITLE_DATE_PR="","",TITLE_DATE_PR),TITLE_DATE_PR_CHANGE)</f>
        <v>45274.43614583334</v>
      </c>
      <c r="BR34" s="3674"/>
      <c r="BS34" s="3674"/>
      <c r="BT34" s="3674"/>
      <c r="BU34" s="3674"/>
      <c r="BV34" s="3674"/>
      <c r="BW34" s="3674"/>
      <c r="BX34" s="3674"/>
      <c r="BY34" s="3340"/>
      <c r="BZ34" s="3674" t="str">
        <f>IF(TITLE_DATE_PR_CHANGE="",IF(TITLE_DATE_PR="","",TITLE_DATE_PR),TITLE_DATE_PR_CHANGE)</f>
        <v>45274.43614583334</v>
      </c>
      <c r="CA34" s="3674"/>
      <c r="CB34" s="3674"/>
      <c r="CC34" s="3674"/>
      <c r="CD34" s="3674"/>
      <c r="CE34" s="3674"/>
      <c r="CF34" s="3674"/>
      <c r="CG34" s="3674"/>
      <c r="CH34" s="3340"/>
      <c r="CI34" s="3674" t="str">
        <f>IF(TITLE_DATE_PR_CHANGE="",IF(TITLE_DATE_PR="","",TITLE_DATE_PR),TITLE_DATE_PR_CHANGE)</f>
        <v>45274.43614583334</v>
      </c>
      <c r="CJ34" s="3674"/>
      <c r="CK34" s="3674"/>
      <c r="CL34" s="3674"/>
      <c r="CM34" s="3674"/>
      <c r="CN34" s="3674"/>
      <c r="CO34" s="3674"/>
      <c r="CP34" s="3674"/>
      <c r="CQ34" s="3340"/>
      <c r="CR34" s="3674" t="str">
        <f>IF(TITLE_DATE_PR_CHANGE="",IF(TITLE_DATE_PR="","",TITLE_DATE_PR),TITLE_DATE_PR_CHANGE)</f>
        <v>45274.43614583334</v>
      </c>
      <c r="CS34" s="3674"/>
      <c r="CT34" s="3674"/>
      <c r="CU34" s="3674"/>
      <c r="CV34" s="3674"/>
      <c r="CW34" s="3674"/>
      <c r="CX34" s="3674"/>
      <c r="CY34" s="3674"/>
      <c r="CZ34" s="3340"/>
      <c r="DA34" s="3674" t="str">
        <f>IF(TITLE_DATE_PR_CHANGE="",IF(TITLE_DATE_PR="","",TITLE_DATE_PR),TITLE_DATE_PR_CHANGE)</f>
        <v>45274.43614583334</v>
      </c>
      <c r="DB34" s="3674"/>
      <c r="DC34" s="3674"/>
      <c r="DD34" s="3674"/>
      <c r="DE34" s="3674"/>
      <c r="DF34" s="3674"/>
      <c r="DG34" s="3674"/>
      <c r="DH34" s="3674"/>
      <c r="DI34" s="3340"/>
      <c r="DJ34" s="3674" t="str">
        <f>IF(TITLE_DATE_PR_CHANGE="",IF(TITLE_DATE_PR="","",TITLE_DATE_PR),TITLE_DATE_PR_CHANGE)</f>
        <v>45274.43614583334</v>
      </c>
      <c r="DK34" s="3674"/>
      <c r="DL34" s="3674"/>
      <c r="DM34" s="3674"/>
      <c r="DN34" s="3674"/>
      <c r="DO34" s="3674"/>
      <c r="DP34" s="3674"/>
      <c r="DQ34" s="3674"/>
      <c r="DR34" s="3340"/>
      <c r="DS34" s="322"/>
      <c r="DT34" s="268"/>
      <c r="DU34" s="368"/>
      <c r="DV34" s="368"/>
      <c r="DW34" s="368"/>
      <c r="DX34" s="368"/>
      <c r="DY34" s="368"/>
    </row>
    <row s="3663" customFormat="1" customHeight="1" ht="18.75">
      <c r="A35" s="1267"/>
      <c r="B35" s="1267"/>
      <c r="C35" s="1267"/>
      <c r="D35" s="1267"/>
      <c r="E35" s="1267"/>
      <c r="F35" s="1267"/>
      <c r="G35" s="1267"/>
      <c r="H35" s="1267"/>
      <c r="I35" s="1267"/>
      <c r="J35" s="1267"/>
      <c r="K35" s="1267"/>
      <c r="L35" s="1267"/>
      <c r="M35" s="1410"/>
      <c r="N35" s="1267"/>
      <c r="O35" s="1267"/>
      <c r="P35" s="1267"/>
      <c r="U35" s="2098" t="s">
        <v>421</v>
      </c>
      <c r="V35" s="2098"/>
      <c r="W35" s="1402"/>
      <c r="X35" s="2100" t="str">
        <f>IF(TITLE_NUMBER_PR_CHANGE="",IF(TITLE_NUMBER_PR="","",TITLE_NUMBER_PR),TITLE_NUMBER_PR_CHANGE)</f>
        <v>185,186,319</v>
      </c>
      <c r="Y35" s="2100"/>
      <c r="Z35" s="2100"/>
      <c r="AA35" s="2100"/>
      <c r="AB35" s="2100"/>
      <c r="AC35" s="2100"/>
      <c r="AD35" s="2100"/>
      <c r="AE35" s="2100"/>
      <c r="AF35" s="322"/>
      <c r="AG35" s="2100" t="str">
        <f>IF(TITLE_NUMBER_PR_CHANGE="",IF(TITLE_NUMBER_PR="","",TITLE_NUMBER_PR),TITLE_NUMBER_PR_CHANGE)</f>
        <v>185,186,319</v>
      </c>
      <c r="AH35" s="2100"/>
      <c r="AI35" s="2100"/>
      <c r="AJ35" s="2100"/>
      <c r="AK35" s="2100"/>
      <c r="AL35" s="2100"/>
      <c r="AM35" s="2100"/>
      <c r="AN35" s="2100"/>
      <c r="AO35" s="322"/>
      <c r="AP35" s="3670" t="str">
        <f>IF(TITLE_NUMBER_PR_CHANGE="",IF(TITLE_NUMBER_PR="","",TITLE_NUMBER_PR),TITLE_NUMBER_PR_CHANGE)</f>
        <v>185,186,319</v>
      </c>
      <c r="AQ35" s="3670"/>
      <c r="AR35" s="3670"/>
      <c r="AS35" s="3670"/>
      <c r="AT35" s="3670"/>
      <c r="AU35" s="3670"/>
      <c r="AV35" s="3670"/>
      <c r="AW35" s="3670"/>
      <c r="AX35" s="3340"/>
      <c r="AY35" s="3670" t="str">
        <f>IF(TITLE_NUMBER_PR_CHANGE="",IF(TITLE_NUMBER_PR="","",TITLE_NUMBER_PR),TITLE_NUMBER_PR_CHANGE)</f>
        <v>185,186,319</v>
      </c>
      <c r="AZ35" s="3670"/>
      <c r="BA35" s="3670"/>
      <c r="BB35" s="3670"/>
      <c r="BC35" s="3670"/>
      <c r="BD35" s="3670"/>
      <c r="BE35" s="3670"/>
      <c r="BF35" s="3670"/>
      <c r="BG35" s="3340"/>
      <c r="BH35" s="3670" t="str">
        <f>IF(TITLE_NUMBER_PR_CHANGE="",IF(TITLE_NUMBER_PR="","",TITLE_NUMBER_PR),TITLE_NUMBER_PR_CHANGE)</f>
        <v>185,186,319</v>
      </c>
      <c r="BI35" s="3670"/>
      <c r="BJ35" s="3670"/>
      <c r="BK35" s="3670"/>
      <c r="BL35" s="3670"/>
      <c r="BM35" s="3670"/>
      <c r="BN35" s="3670"/>
      <c r="BO35" s="3670"/>
      <c r="BP35" s="3340"/>
      <c r="BQ35" s="3670" t="str">
        <f>IF(TITLE_NUMBER_PR_CHANGE="",IF(TITLE_NUMBER_PR="","",TITLE_NUMBER_PR),TITLE_NUMBER_PR_CHANGE)</f>
        <v>185,186,319</v>
      </c>
      <c r="BR35" s="3670"/>
      <c r="BS35" s="3670"/>
      <c r="BT35" s="3670"/>
      <c r="BU35" s="3670"/>
      <c r="BV35" s="3670"/>
      <c r="BW35" s="3670"/>
      <c r="BX35" s="3670"/>
      <c r="BY35" s="3340"/>
      <c r="BZ35" s="3670" t="str">
        <f>IF(TITLE_NUMBER_PR_CHANGE="",IF(TITLE_NUMBER_PR="","",TITLE_NUMBER_PR),TITLE_NUMBER_PR_CHANGE)</f>
        <v>185,186,319</v>
      </c>
      <c r="CA35" s="3670"/>
      <c r="CB35" s="3670"/>
      <c r="CC35" s="3670"/>
      <c r="CD35" s="3670"/>
      <c r="CE35" s="3670"/>
      <c r="CF35" s="3670"/>
      <c r="CG35" s="3670"/>
      <c r="CH35" s="3340"/>
      <c r="CI35" s="3670" t="str">
        <f>IF(TITLE_NUMBER_PR_CHANGE="",IF(TITLE_NUMBER_PR="","",TITLE_NUMBER_PR),TITLE_NUMBER_PR_CHANGE)</f>
        <v>185,186,319</v>
      </c>
      <c r="CJ35" s="3670"/>
      <c r="CK35" s="3670"/>
      <c r="CL35" s="3670"/>
      <c r="CM35" s="3670"/>
      <c r="CN35" s="3670"/>
      <c r="CO35" s="3670"/>
      <c r="CP35" s="3670"/>
      <c r="CQ35" s="3340"/>
      <c r="CR35" s="3670" t="str">
        <f>IF(TITLE_NUMBER_PR_CHANGE="",IF(TITLE_NUMBER_PR="","",TITLE_NUMBER_PR),TITLE_NUMBER_PR_CHANGE)</f>
        <v>185,186,319</v>
      </c>
      <c r="CS35" s="3670"/>
      <c r="CT35" s="3670"/>
      <c r="CU35" s="3670"/>
      <c r="CV35" s="3670"/>
      <c r="CW35" s="3670"/>
      <c r="CX35" s="3670"/>
      <c r="CY35" s="3670"/>
      <c r="CZ35" s="3340"/>
      <c r="DA35" s="3670" t="str">
        <f>IF(TITLE_NUMBER_PR_CHANGE="",IF(TITLE_NUMBER_PR="","",TITLE_NUMBER_PR),TITLE_NUMBER_PR_CHANGE)</f>
        <v>185,186,319</v>
      </c>
      <c r="DB35" s="3670"/>
      <c r="DC35" s="3670"/>
      <c r="DD35" s="3670"/>
      <c r="DE35" s="3670"/>
      <c r="DF35" s="3670"/>
      <c r="DG35" s="3670"/>
      <c r="DH35" s="3670"/>
      <c r="DI35" s="3340"/>
      <c r="DJ35" s="3670" t="str">
        <f>IF(TITLE_NUMBER_PR_CHANGE="",IF(TITLE_NUMBER_PR="","",TITLE_NUMBER_PR),TITLE_NUMBER_PR_CHANGE)</f>
        <v>185,186,319</v>
      </c>
      <c r="DK35" s="3670"/>
      <c r="DL35" s="3670"/>
      <c r="DM35" s="3670"/>
      <c r="DN35" s="3670"/>
      <c r="DO35" s="3670"/>
      <c r="DP35" s="3670"/>
      <c r="DQ35" s="3670"/>
      <c r="DR35" s="3340"/>
      <c r="DS35" s="322"/>
      <c r="DT35" s="268"/>
      <c r="DU35" s="368"/>
      <c r="DV35" s="368"/>
      <c r="DW35" s="368"/>
      <c r="DX35" s="368"/>
      <c r="DY35" s="368"/>
    </row>
    <row s="3663"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https://rek.admin-smolensk.ru/docs/postmin-2023/</v>
      </c>
      <c r="Y36" s="2100"/>
      <c r="Z36" s="2100"/>
      <c r="AA36" s="2100"/>
      <c r="AB36" s="2100"/>
      <c r="AC36" s="2100"/>
      <c r="AD36" s="2100"/>
      <c r="AE36" s="2100"/>
      <c r="AF36" s="322"/>
      <c r="AG36" s="2100" t="str">
        <f>IF(TITLE_IST_PUB_CHANGE="",IF(TITLE_IST_PUB="","",TITLE_IST_PUB),TITLE_IST_PUB_CHANGE)</f>
        <v>https://rek.admin-smolensk.ru/docs/postmin-2023/</v>
      </c>
      <c r="AH36" s="2100"/>
      <c r="AI36" s="2100"/>
      <c r="AJ36" s="2100"/>
      <c r="AK36" s="2100"/>
      <c r="AL36" s="2100"/>
      <c r="AM36" s="2100"/>
      <c r="AN36" s="2100"/>
      <c r="AO36" s="322"/>
      <c r="AP36" s="3670" t="str">
        <f>IF(TITLE_IST_PUB_CHANGE="",IF(TITLE_IST_PUB="","",TITLE_IST_PUB),TITLE_IST_PUB_CHANGE)</f>
        <v>https://rek.admin-smolensk.ru/docs/postmin-2023/</v>
      </c>
      <c r="AQ36" s="3670"/>
      <c r="AR36" s="3670"/>
      <c r="AS36" s="3670"/>
      <c r="AT36" s="3670"/>
      <c r="AU36" s="3670"/>
      <c r="AV36" s="3670"/>
      <c r="AW36" s="3670"/>
      <c r="AX36" s="3340"/>
      <c r="AY36" s="3670" t="str">
        <f>IF(TITLE_IST_PUB_CHANGE="",IF(TITLE_IST_PUB="","",TITLE_IST_PUB),TITLE_IST_PUB_CHANGE)</f>
        <v>https://rek.admin-smolensk.ru/docs/postmin-2023/</v>
      </c>
      <c r="AZ36" s="3670"/>
      <c r="BA36" s="3670"/>
      <c r="BB36" s="3670"/>
      <c r="BC36" s="3670"/>
      <c r="BD36" s="3670"/>
      <c r="BE36" s="3670"/>
      <c r="BF36" s="3670"/>
      <c r="BG36" s="3340"/>
      <c r="BH36" s="3670" t="str">
        <f>IF(TITLE_IST_PUB_CHANGE="",IF(TITLE_IST_PUB="","",TITLE_IST_PUB),TITLE_IST_PUB_CHANGE)</f>
        <v>https://rek.admin-smolensk.ru/docs/postmin-2023/</v>
      </c>
      <c r="BI36" s="3670"/>
      <c r="BJ36" s="3670"/>
      <c r="BK36" s="3670"/>
      <c r="BL36" s="3670"/>
      <c r="BM36" s="3670"/>
      <c r="BN36" s="3670"/>
      <c r="BO36" s="3670"/>
      <c r="BP36" s="3340"/>
      <c r="BQ36" s="3670" t="str">
        <f>IF(TITLE_IST_PUB_CHANGE="",IF(TITLE_IST_PUB="","",TITLE_IST_PUB),TITLE_IST_PUB_CHANGE)</f>
        <v>https://rek.admin-smolensk.ru/docs/postmin-2023/</v>
      </c>
      <c r="BR36" s="3670"/>
      <c r="BS36" s="3670"/>
      <c r="BT36" s="3670"/>
      <c r="BU36" s="3670"/>
      <c r="BV36" s="3670"/>
      <c r="BW36" s="3670"/>
      <c r="BX36" s="3670"/>
      <c r="BY36" s="3340"/>
      <c r="BZ36" s="3670" t="str">
        <f>IF(TITLE_IST_PUB_CHANGE="",IF(TITLE_IST_PUB="","",TITLE_IST_PUB),TITLE_IST_PUB_CHANGE)</f>
        <v>https://rek.admin-smolensk.ru/docs/postmin-2023/</v>
      </c>
      <c r="CA36" s="3670"/>
      <c r="CB36" s="3670"/>
      <c r="CC36" s="3670"/>
      <c r="CD36" s="3670"/>
      <c r="CE36" s="3670"/>
      <c r="CF36" s="3670"/>
      <c r="CG36" s="3670"/>
      <c r="CH36" s="3340"/>
      <c r="CI36" s="3670" t="str">
        <f>IF(TITLE_IST_PUB_CHANGE="",IF(TITLE_IST_PUB="","",TITLE_IST_PUB),TITLE_IST_PUB_CHANGE)</f>
        <v>https://rek.admin-smolensk.ru/docs/postmin-2023/</v>
      </c>
      <c r="CJ36" s="3670"/>
      <c r="CK36" s="3670"/>
      <c r="CL36" s="3670"/>
      <c r="CM36" s="3670"/>
      <c r="CN36" s="3670"/>
      <c r="CO36" s="3670"/>
      <c r="CP36" s="3670"/>
      <c r="CQ36" s="3340"/>
      <c r="CR36" s="3670" t="str">
        <f>IF(TITLE_IST_PUB_CHANGE="",IF(TITLE_IST_PUB="","",TITLE_IST_PUB),TITLE_IST_PUB_CHANGE)</f>
        <v>https://rek.admin-smolensk.ru/docs/postmin-2023/</v>
      </c>
      <c r="CS36" s="3670"/>
      <c r="CT36" s="3670"/>
      <c r="CU36" s="3670"/>
      <c r="CV36" s="3670"/>
      <c r="CW36" s="3670"/>
      <c r="CX36" s="3670"/>
      <c r="CY36" s="3670"/>
      <c r="CZ36" s="3340"/>
      <c r="DA36" s="3670" t="str">
        <f>IF(TITLE_IST_PUB_CHANGE="",IF(TITLE_IST_PUB="","",TITLE_IST_PUB),TITLE_IST_PUB_CHANGE)</f>
        <v>https://rek.admin-smolensk.ru/docs/postmin-2023/</v>
      </c>
      <c r="DB36" s="3670"/>
      <c r="DC36" s="3670"/>
      <c r="DD36" s="3670"/>
      <c r="DE36" s="3670"/>
      <c r="DF36" s="3670"/>
      <c r="DG36" s="3670"/>
      <c r="DH36" s="3670"/>
      <c r="DI36" s="3340"/>
      <c r="DJ36" s="3670" t="str">
        <f>IF(TITLE_IST_PUB_CHANGE="",IF(TITLE_IST_PUB="","",TITLE_IST_PUB),TITLE_IST_PUB_CHANGE)</f>
        <v>https://rek.admin-smolensk.ru/docs/postmin-2023/</v>
      </c>
      <c r="DK36" s="3670"/>
      <c r="DL36" s="3670"/>
      <c r="DM36" s="3670"/>
      <c r="DN36" s="3670"/>
      <c r="DO36" s="3670"/>
      <c r="DP36" s="3670"/>
      <c r="DQ36" s="3670"/>
      <c r="DR36" s="3340"/>
      <c r="DS36" s="322"/>
      <c r="DT36" s="268"/>
      <c r="DU36" s="368"/>
      <c r="DV36" s="368"/>
      <c r="DW36" s="368"/>
      <c r="DX36" s="368"/>
      <c r="DY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3662"/>
      <c r="AQ37" s="3662"/>
      <c r="AR37" s="3662"/>
      <c r="AS37" s="3662"/>
      <c r="AT37" s="3662"/>
      <c r="AU37" s="3662"/>
      <c r="AV37" s="3662"/>
      <c r="AW37" s="3662"/>
      <c r="AX37" s="3662"/>
      <c r="AY37" s="3662"/>
      <c r="AZ37" s="3662"/>
      <c r="BA37" s="3662"/>
      <c r="BB37" s="3662"/>
      <c r="BC37" s="3662"/>
      <c r="BD37" s="3662"/>
      <c r="BE37" s="3662"/>
      <c r="BF37" s="3662"/>
      <c r="BG37" s="3662"/>
      <c r="BH37" s="3662"/>
      <c r="BI37" s="3662"/>
      <c r="BJ37" s="3662"/>
      <c r="BK37" s="3662"/>
      <c r="BL37" s="3662"/>
      <c r="BM37" s="3662"/>
      <c r="BN37" s="3662"/>
      <c r="BO37" s="3662"/>
      <c r="BP37" s="3662"/>
      <c r="BQ37" s="3662"/>
      <c r="BR37" s="3662"/>
      <c r="BS37" s="3662"/>
      <c r="BT37" s="3662"/>
      <c r="BU37" s="3662"/>
      <c r="BV37" s="3662"/>
      <c r="BW37" s="3662"/>
      <c r="BX37" s="3662"/>
      <c r="BY37" s="3662"/>
      <c r="BZ37" s="3662"/>
      <c r="CA37" s="3662"/>
      <c r="CB37" s="3662"/>
      <c r="CC37" s="3662"/>
      <c r="CD37" s="3662"/>
      <c r="CE37" s="3662"/>
      <c r="CF37" s="3662"/>
      <c r="CG37" s="3662"/>
      <c r="CH37" s="3662"/>
      <c r="CI37" s="3662"/>
      <c r="CJ37" s="3662"/>
      <c r="CK37" s="3662"/>
      <c r="CL37" s="3662"/>
      <c r="CM37" s="3662"/>
      <c r="CN37" s="3662"/>
      <c r="CO37" s="3662"/>
      <c r="CP37" s="3662"/>
      <c r="CQ37" s="3662"/>
      <c r="CR37" s="3662"/>
      <c r="CS37" s="3662"/>
      <c r="CT37" s="3662"/>
      <c r="CU37" s="3662"/>
      <c r="CV37" s="3662"/>
      <c r="CW37" s="3662"/>
      <c r="CX37" s="3662"/>
      <c r="CY37" s="3662"/>
      <c r="CZ37" s="3662"/>
      <c r="DA37" s="3662"/>
      <c r="DB37" s="3662"/>
      <c r="DC37" s="3662"/>
      <c r="DD37" s="3662"/>
      <c r="DE37" s="3662"/>
      <c r="DF37" s="3662"/>
      <c r="DG37" s="3662"/>
      <c r="DH37" s="3662"/>
      <c r="DI37" s="3662"/>
      <c r="DJ37" s="3662"/>
      <c r="DK37" s="3662"/>
      <c r="DL37" s="3662"/>
      <c r="DM37" s="3662"/>
      <c r="DN37" s="3662"/>
      <c r="DO37" s="3662"/>
      <c r="DP37" s="3662"/>
      <c r="DQ37" s="3662"/>
      <c r="DR37" s="3662"/>
      <c r="DS37" s="515"/>
    </row>
    <row s="3663" customFormat="1" customHeight="1" ht="18.75" hidden="1">
      <c r="A38" s="1267"/>
      <c r="B38" s="1267"/>
      <c r="C38" s="1267"/>
      <c r="D38" s="1267"/>
      <c r="E38" s="1267"/>
      <c r="F38" s="1267"/>
      <c r="G38" s="1267"/>
      <c r="H38" s="1267"/>
      <c r="I38" s="1267"/>
      <c r="J38" s="1267"/>
      <c r="K38" s="1267"/>
      <c r="L38" s="1267"/>
      <c r="M38" s="1410"/>
      <c r="N38" s="1267"/>
      <c r="O38" s="1267"/>
      <c r="P38" s="1267"/>
      <c r="U38" s="2098" t="s">
        <v>422</v>
      </c>
      <c r="V38" s="2098"/>
      <c r="W38" s="1402"/>
      <c r="X38" s="2099" t="str">
        <f>IF(TITLE_DATE_PR_CHANGE="",IF(TITLE_DATE_PR="","",TITLE_DATE_PR),TITLE_DATE_PR_CHANGE)</f>
        <v>45274.43614583334</v>
      </c>
      <c r="Y38" s="2099"/>
      <c r="Z38" s="2099"/>
      <c r="AA38" s="2099"/>
      <c r="AB38" s="2099"/>
      <c r="AC38" s="2099"/>
      <c r="AD38" s="2099"/>
      <c r="AE38" s="2099"/>
      <c r="AF38" s="322"/>
      <c r="AG38" s="2099" t="str">
        <f>IF(TITLE_DATE_PR_CHANGE="",IF(TITLE_DATE_PR="","",TITLE_DATE_PR),TITLE_DATE_PR_CHANGE)</f>
        <v>45274.43614583334</v>
      </c>
      <c r="AH38" s="2099"/>
      <c r="AI38" s="2099"/>
      <c r="AJ38" s="2099"/>
      <c r="AK38" s="2099"/>
      <c r="AL38" s="2099"/>
      <c r="AM38" s="2099"/>
      <c r="AN38" s="2099"/>
      <c r="AO38" s="322"/>
      <c r="AP38" s="3674" t="str">
        <f>IF(TITLE_DATE_PR_CHANGE="",IF(TITLE_DATE_PR="","",TITLE_DATE_PR),TITLE_DATE_PR_CHANGE)</f>
        <v>45274.43614583334</v>
      </c>
      <c r="AQ38" s="3674"/>
      <c r="AR38" s="3674"/>
      <c r="AS38" s="3674"/>
      <c r="AT38" s="3674"/>
      <c r="AU38" s="3674"/>
      <c r="AV38" s="3674"/>
      <c r="AW38" s="3674"/>
      <c r="AX38" s="3340"/>
      <c r="AY38" s="3674" t="str">
        <f>IF(TITLE_DATE_PR_CHANGE="",IF(TITLE_DATE_PR="","",TITLE_DATE_PR),TITLE_DATE_PR_CHANGE)</f>
        <v>45274.43614583334</v>
      </c>
      <c r="AZ38" s="3674"/>
      <c r="BA38" s="3674"/>
      <c r="BB38" s="3674"/>
      <c r="BC38" s="3674"/>
      <c r="BD38" s="3674"/>
      <c r="BE38" s="3674"/>
      <c r="BF38" s="3674"/>
      <c r="BG38" s="3340"/>
      <c r="BH38" s="3674" t="str">
        <f>IF(TITLE_DATE_PR_CHANGE="",IF(TITLE_DATE_PR="","",TITLE_DATE_PR),TITLE_DATE_PR_CHANGE)</f>
        <v>45274.43614583334</v>
      </c>
      <c r="BI38" s="3674"/>
      <c r="BJ38" s="3674"/>
      <c r="BK38" s="3674"/>
      <c r="BL38" s="3674"/>
      <c r="BM38" s="3674"/>
      <c r="BN38" s="3674"/>
      <c r="BO38" s="3674"/>
      <c r="BP38" s="3340"/>
      <c r="BQ38" s="3674" t="str">
        <f>IF(TITLE_DATE_PR_CHANGE="",IF(TITLE_DATE_PR="","",TITLE_DATE_PR),TITLE_DATE_PR_CHANGE)</f>
        <v>45274.43614583334</v>
      </c>
      <c r="BR38" s="3674"/>
      <c r="BS38" s="3674"/>
      <c r="BT38" s="3674"/>
      <c r="BU38" s="3674"/>
      <c r="BV38" s="3674"/>
      <c r="BW38" s="3674"/>
      <c r="BX38" s="3674"/>
      <c r="BY38" s="3340"/>
      <c r="BZ38" s="3674" t="str">
        <f>IF(TITLE_DATE_PR_CHANGE="",IF(TITLE_DATE_PR="","",TITLE_DATE_PR),TITLE_DATE_PR_CHANGE)</f>
        <v>45274.43614583334</v>
      </c>
      <c r="CA38" s="3674"/>
      <c r="CB38" s="3674"/>
      <c r="CC38" s="3674"/>
      <c r="CD38" s="3674"/>
      <c r="CE38" s="3674"/>
      <c r="CF38" s="3674"/>
      <c r="CG38" s="3674"/>
      <c r="CH38" s="3340"/>
      <c r="CI38" s="3674" t="str">
        <f>IF(TITLE_DATE_PR_CHANGE="",IF(TITLE_DATE_PR="","",TITLE_DATE_PR),TITLE_DATE_PR_CHANGE)</f>
        <v>45274.43614583334</v>
      </c>
      <c r="CJ38" s="3674"/>
      <c r="CK38" s="3674"/>
      <c r="CL38" s="3674"/>
      <c r="CM38" s="3674"/>
      <c r="CN38" s="3674"/>
      <c r="CO38" s="3674"/>
      <c r="CP38" s="3674"/>
      <c r="CQ38" s="3340"/>
      <c r="CR38" s="3674" t="str">
        <f>IF(TITLE_DATE_PR_CHANGE="",IF(TITLE_DATE_PR="","",TITLE_DATE_PR),TITLE_DATE_PR_CHANGE)</f>
        <v>45274.43614583334</v>
      </c>
      <c r="CS38" s="3674"/>
      <c r="CT38" s="3674"/>
      <c r="CU38" s="3674"/>
      <c r="CV38" s="3674"/>
      <c r="CW38" s="3674"/>
      <c r="CX38" s="3674"/>
      <c r="CY38" s="3674"/>
      <c r="CZ38" s="3340"/>
      <c r="DA38" s="3674" t="str">
        <f>IF(TITLE_DATE_PR_CHANGE="",IF(TITLE_DATE_PR="","",TITLE_DATE_PR),TITLE_DATE_PR_CHANGE)</f>
        <v>45274.43614583334</v>
      </c>
      <c r="DB38" s="3674"/>
      <c r="DC38" s="3674"/>
      <c r="DD38" s="3674"/>
      <c r="DE38" s="3674"/>
      <c r="DF38" s="3674"/>
      <c r="DG38" s="3674"/>
      <c r="DH38" s="3674"/>
      <c r="DI38" s="3340"/>
      <c r="DJ38" s="3674" t="str">
        <f>IF(TITLE_DATE_PR_CHANGE="",IF(TITLE_DATE_PR="","",TITLE_DATE_PR),TITLE_DATE_PR_CHANGE)</f>
        <v>45274.43614583334</v>
      </c>
      <c r="DK38" s="3674"/>
      <c r="DL38" s="3674"/>
      <c r="DM38" s="3674"/>
      <c r="DN38" s="3674"/>
      <c r="DO38" s="3674"/>
      <c r="DP38" s="3674"/>
      <c r="DQ38" s="3674"/>
      <c r="DR38" s="3340"/>
      <c r="DS38" s="322"/>
      <c r="DT38" s="268"/>
      <c r="DU38" s="368"/>
      <c r="DV38" s="368"/>
      <c r="DW38" s="368"/>
      <c r="DX38" s="368"/>
      <c r="DY38" s="368"/>
    </row>
    <row s="3663" customFormat="1" customHeight="1" ht="18.75" hidden="1">
      <c r="A39" s="1267"/>
      <c r="B39" s="1267"/>
      <c r="C39" s="1267"/>
      <c r="D39" s="1267"/>
      <c r="E39" s="1267"/>
      <c r="F39" s="1267"/>
      <c r="G39" s="1267"/>
      <c r="H39" s="1267"/>
      <c r="I39" s="1267"/>
      <c r="J39" s="1267"/>
      <c r="K39" s="1267"/>
      <c r="L39" s="1267"/>
      <c r="M39" s="1410"/>
      <c r="N39" s="1267"/>
      <c r="O39" s="1267"/>
      <c r="P39" s="1267"/>
      <c r="U39" s="2098" t="s">
        <v>423</v>
      </c>
      <c r="V39" s="2098"/>
      <c r="W39" s="1402"/>
      <c r="X39" s="2100" t="str">
        <f>IF(TITLE_NUMBER_PR_CHANGE="",IF(TITLE_NUMBER_PR="","",TITLE_NUMBER_PR),TITLE_NUMBER_PR_CHANGE)</f>
        <v>185,186,319</v>
      </c>
      <c r="Y39" s="2100"/>
      <c r="Z39" s="2100"/>
      <c r="AA39" s="2100"/>
      <c r="AB39" s="2100"/>
      <c r="AC39" s="2100"/>
      <c r="AD39" s="2100"/>
      <c r="AE39" s="2100"/>
      <c r="AF39" s="322"/>
      <c r="AG39" s="2100" t="str">
        <f>IF(TITLE_NUMBER_PR_CHANGE="",IF(TITLE_NUMBER_PR="","",TITLE_NUMBER_PR),TITLE_NUMBER_PR_CHANGE)</f>
        <v>185,186,319</v>
      </c>
      <c r="AH39" s="2100"/>
      <c r="AI39" s="2100"/>
      <c r="AJ39" s="2100"/>
      <c r="AK39" s="2100"/>
      <c r="AL39" s="2100"/>
      <c r="AM39" s="2100"/>
      <c r="AN39" s="2100"/>
      <c r="AO39" s="322"/>
      <c r="AP39" s="3670" t="str">
        <f>IF(TITLE_NUMBER_PR_CHANGE="",IF(TITLE_NUMBER_PR="","",TITLE_NUMBER_PR),TITLE_NUMBER_PR_CHANGE)</f>
        <v>185,186,319</v>
      </c>
      <c r="AQ39" s="3670"/>
      <c r="AR39" s="3670"/>
      <c r="AS39" s="3670"/>
      <c r="AT39" s="3670"/>
      <c r="AU39" s="3670"/>
      <c r="AV39" s="3670"/>
      <c r="AW39" s="3670"/>
      <c r="AX39" s="3340"/>
      <c r="AY39" s="3670" t="str">
        <f>IF(TITLE_NUMBER_PR_CHANGE="",IF(TITLE_NUMBER_PR="","",TITLE_NUMBER_PR),TITLE_NUMBER_PR_CHANGE)</f>
        <v>185,186,319</v>
      </c>
      <c r="AZ39" s="3670"/>
      <c r="BA39" s="3670"/>
      <c r="BB39" s="3670"/>
      <c r="BC39" s="3670"/>
      <c r="BD39" s="3670"/>
      <c r="BE39" s="3670"/>
      <c r="BF39" s="3670"/>
      <c r="BG39" s="3340"/>
      <c r="BH39" s="3670" t="str">
        <f>IF(TITLE_NUMBER_PR_CHANGE="",IF(TITLE_NUMBER_PR="","",TITLE_NUMBER_PR),TITLE_NUMBER_PR_CHANGE)</f>
        <v>185,186,319</v>
      </c>
      <c r="BI39" s="3670"/>
      <c r="BJ39" s="3670"/>
      <c r="BK39" s="3670"/>
      <c r="BL39" s="3670"/>
      <c r="BM39" s="3670"/>
      <c r="BN39" s="3670"/>
      <c r="BO39" s="3670"/>
      <c r="BP39" s="3340"/>
      <c r="BQ39" s="3670" t="str">
        <f>IF(TITLE_NUMBER_PR_CHANGE="",IF(TITLE_NUMBER_PR="","",TITLE_NUMBER_PR),TITLE_NUMBER_PR_CHANGE)</f>
        <v>185,186,319</v>
      </c>
      <c r="BR39" s="3670"/>
      <c r="BS39" s="3670"/>
      <c r="BT39" s="3670"/>
      <c r="BU39" s="3670"/>
      <c r="BV39" s="3670"/>
      <c r="BW39" s="3670"/>
      <c r="BX39" s="3670"/>
      <c r="BY39" s="3340"/>
      <c r="BZ39" s="3670" t="str">
        <f>IF(TITLE_NUMBER_PR_CHANGE="",IF(TITLE_NUMBER_PR="","",TITLE_NUMBER_PR),TITLE_NUMBER_PR_CHANGE)</f>
        <v>185,186,319</v>
      </c>
      <c r="CA39" s="3670"/>
      <c r="CB39" s="3670"/>
      <c r="CC39" s="3670"/>
      <c r="CD39" s="3670"/>
      <c r="CE39" s="3670"/>
      <c r="CF39" s="3670"/>
      <c r="CG39" s="3670"/>
      <c r="CH39" s="3340"/>
      <c r="CI39" s="3670" t="str">
        <f>IF(TITLE_NUMBER_PR_CHANGE="",IF(TITLE_NUMBER_PR="","",TITLE_NUMBER_PR),TITLE_NUMBER_PR_CHANGE)</f>
        <v>185,186,319</v>
      </c>
      <c r="CJ39" s="3670"/>
      <c r="CK39" s="3670"/>
      <c r="CL39" s="3670"/>
      <c r="CM39" s="3670"/>
      <c r="CN39" s="3670"/>
      <c r="CO39" s="3670"/>
      <c r="CP39" s="3670"/>
      <c r="CQ39" s="3340"/>
      <c r="CR39" s="3670" t="str">
        <f>IF(TITLE_NUMBER_PR_CHANGE="",IF(TITLE_NUMBER_PR="","",TITLE_NUMBER_PR),TITLE_NUMBER_PR_CHANGE)</f>
        <v>185,186,319</v>
      </c>
      <c r="CS39" s="3670"/>
      <c r="CT39" s="3670"/>
      <c r="CU39" s="3670"/>
      <c r="CV39" s="3670"/>
      <c r="CW39" s="3670"/>
      <c r="CX39" s="3670"/>
      <c r="CY39" s="3670"/>
      <c r="CZ39" s="3340"/>
      <c r="DA39" s="3670" t="str">
        <f>IF(TITLE_NUMBER_PR_CHANGE="",IF(TITLE_NUMBER_PR="","",TITLE_NUMBER_PR),TITLE_NUMBER_PR_CHANGE)</f>
        <v>185,186,319</v>
      </c>
      <c r="DB39" s="3670"/>
      <c r="DC39" s="3670"/>
      <c r="DD39" s="3670"/>
      <c r="DE39" s="3670"/>
      <c r="DF39" s="3670"/>
      <c r="DG39" s="3670"/>
      <c r="DH39" s="3670"/>
      <c r="DI39" s="3340"/>
      <c r="DJ39" s="3670" t="str">
        <f>IF(TITLE_NUMBER_PR_CHANGE="",IF(TITLE_NUMBER_PR="","",TITLE_NUMBER_PR),TITLE_NUMBER_PR_CHANGE)</f>
        <v>185,186,319</v>
      </c>
      <c r="DK39" s="3670"/>
      <c r="DL39" s="3670"/>
      <c r="DM39" s="3670"/>
      <c r="DN39" s="3670"/>
      <c r="DO39" s="3670"/>
      <c r="DP39" s="3670"/>
      <c r="DQ39" s="3670"/>
      <c r="DR39" s="3340"/>
      <c r="DS39" s="322"/>
      <c r="DT39" s="268"/>
      <c r="DU39" s="368"/>
      <c r="DV39" s="368"/>
      <c r="DW39" s="368"/>
      <c r="DX39" s="368"/>
      <c r="DY39" s="368"/>
    </row>
    <row s="3663"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424</v>
      </c>
      <c r="AG40" s="322"/>
      <c r="AH40" s="322"/>
      <c r="AI40" s="322"/>
      <c r="AJ40" s="322"/>
      <c r="AK40" s="322"/>
      <c r="AL40" s="322"/>
      <c r="AM40" s="322"/>
      <c r="AN40" s="322"/>
      <c r="AO40" s="266" t="s">
        <v>424</v>
      </c>
      <c r="AP40" s="3340"/>
      <c r="AQ40" s="3340"/>
      <c r="AR40" s="3340"/>
      <c r="AS40" s="3340"/>
      <c r="AT40" s="3340"/>
      <c r="AU40" s="3340"/>
      <c r="AV40" s="3340"/>
      <c r="AW40" s="3340"/>
      <c r="AX40" s="3678" t="s">
        <v>424</v>
      </c>
      <c r="AY40" s="3340"/>
      <c r="AZ40" s="3340"/>
      <c r="BA40" s="3340"/>
      <c r="BB40" s="3340"/>
      <c r="BC40" s="3340"/>
      <c r="BD40" s="3340"/>
      <c r="BE40" s="3340"/>
      <c r="BF40" s="3340"/>
      <c r="BG40" s="3678" t="s">
        <v>424</v>
      </c>
      <c r="BH40" s="3340"/>
      <c r="BI40" s="3340"/>
      <c r="BJ40" s="3340"/>
      <c r="BK40" s="3340"/>
      <c r="BL40" s="3340"/>
      <c r="BM40" s="3340"/>
      <c r="BN40" s="3340"/>
      <c r="BO40" s="3340"/>
      <c r="BP40" s="3678" t="s">
        <v>424</v>
      </c>
      <c r="BQ40" s="3340"/>
      <c r="BR40" s="3340"/>
      <c r="BS40" s="3340"/>
      <c r="BT40" s="3340"/>
      <c r="BU40" s="3340"/>
      <c r="BV40" s="3340"/>
      <c r="BW40" s="3340"/>
      <c r="BX40" s="3340"/>
      <c r="BY40" s="3678" t="s">
        <v>424</v>
      </c>
      <c r="BZ40" s="3340"/>
      <c r="CA40" s="3340"/>
      <c r="CB40" s="3340"/>
      <c r="CC40" s="3340"/>
      <c r="CD40" s="3340"/>
      <c r="CE40" s="3340"/>
      <c r="CF40" s="3340"/>
      <c r="CG40" s="3340"/>
      <c r="CH40" s="3678" t="s">
        <v>424</v>
      </c>
      <c r="CI40" s="3340"/>
      <c r="CJ40" s="3340"/>
      <c r="CK40" s="3340"/>
      <c r="CL40" s="3340"/>
      <c r="CM40" s="3340"/>
      <c r="CN40" s="3340"/>
      <c r="CO40" s="3340"/>
      <c r="CP40" s="3340"/>
      <c r="CQ40" s="3678" t="s">
        <v>424</v>
      </c>
      <c r="CR40" s="3340"/>
      <c r="CS40" s="3340"/>
      <c r="CT40" s="3340"/>
      <c r="CU40" s="3340"/>
      <c r="CV40" s="3340"/>
      <c r="CW40" s="3340"/>
      <c r="CX40" s="3340"/>
      <c r="CY40" s="3340"/>
      <c r="CZ40" s="3678" t="s">
        <v>424</v>
      </c>
      <c r="DA40" s="3340"/>
      <c r="DB40" s="3340"/>
      <c r="DC40" s="3340"/>
      <c r="DD40" s="3340"/>
      <c r="DE40" s="3340"/>
      <c r="DF40" s="3340"/>
      <c r="DG40" s="3340"/>
      <c r="DH40" s="3340"/>
      <c r="DI40" s="3678" t="s">
        <v>424</v>
      </c>
      <c r="DJ40" s="3340"/>
      <c r="DK40" s="3340"/>
      <c r="DL40" s="3340"/>
      <c r="DM40" s="3340"/>
      <c r="DN40" s="3340"/>
      <c r="DO40" s="3340"/>
      <c r="DP40" s="3340"/>
      <c r="DQ40" s="3340"/>
      <c r="DR40" s="3678" t="s">
        <v>424</v>
      </c>
      <c r="DU40" s="368"/>
      <c r="DV40" s="368"/>
      <c r="DW40" s="368"/>
      <c r="DX40" s="368"/>
      <c r="DY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c r="AP41" s="3681" t="s">
        <v>425</v>
      </c>
      <c r="AQ41" s="3681"/>
      <c r="AR41" s="3681"/>
      <c r="AS41" s="3681"/>
      <c r="AT41" s="3681"/>
      <c r="AU41" s="3681"/>
      <c r="AV41" s="3681"/>
      <c r="AW41" s="3681"/>
      <c r="AX41" s="3681"/>
      <c r="AY41" s="3681" t="s">
        <v>425</v>
      </c>
      <c r="AZ41" s="3681"/>
      <c r="BA41" s="3681"/>
      <c r="BB41" s="3681"/>
      <c r="BC41" s="3681"/>
      <c r="BD41" s="3681"/>
      <c r="BE41" s="3681"/>
      <c r="BF41" s="3681"/>
      <c r="BG41" s="3681"/>
      <c r="BH41" s="3681" t="s">
        <v>425</v>
      </c>
      <c r="BI41" s="3681"/>
      <c r="BJ41" s="3681"/>
      <c r="BK41" s="3681"/>
      <c r="BL41" s="3681"/>
      <c r="BM41" s="3681"/>
      <c r="BN41" s="3681"/>
      <c r="BO41" s="3681"/>
      <c r="BP41" s="3681"/>
      <c r="BQ41" s="3681" t="s">
        <v>425</v>
      </c>
      <c r="BR41" s="3681"/>
      <c r="BS41" s="3681"/>
      <c r="BT41" s="3681"/>
      <c r="BU41" s="3681"/>
      <c r="BV41" s="3681"/>
      <c r="BW41" s="3681"/>
      <c r="BX41" s="3681"/>
      <c r="BY41" s="3681"/>
      <c r="BZ41" s="3681" t="s">
        <v>425</v>
      </c>
      <c r="CA41" s="3681"/>
      <c r="CB41" s="3681"/>
      <c r="CC41" s="3681"/>
      <c r="CD41" s="3681"/>
      <c r="CE41" s="3681"/>
      <c r="CF41" s="3681"/>
      <c r="CG41" s="3681"/>
      <c r="CH41" s="3681"/>
      <c r="CI41" s="3681" t="s">
        <v>425</v>
      </c>
      <c r="CJ41" s="3681"/>
      <c r="CK41" s="3681"/>
      <c r="CL41" s="3681"/>
      <c r="CM41" s="3681"/>
      <c r="CN41" s="3681"/>
      <c r="CO41" s="3681"/>
      <c r="CP41" s="3681"/>
      <c r="CQ41" s="3681"/>
      <c r="CR41" s="3681" t="s">
        <v>425</v>
      </c>
      <c r="CS41" s="3681"/>
      <c r="CT41" s="3681"/>
      <c r="CU41" s="3681"/>
      <c r="CV41" s="3681"/>
      <c r="CW41" s="3681"/>
      <c r="CX41" s="3681"/>
      <c r="CY41" s="3681"/>
      <c r="CZ41" s="3681"/>
      <c r="DA41" s="3681" t="s">
        <v>425</v>
      </c>
      <c r="DB41" s="3681"/>
      <c r="DC41" s="3681"/>
      <c r="DD41" s="3681"/>
      <c r="DE41" s="3681"/>
      <c r="DF41" s="3681"/>
      <c r="DG41" s="3681"/>
      <c r="DH41" s="3681"/>
      <c r="DI41" s="3681"/>
      <c r="DJ41" s="3681" t="s">
        <v>425</v>
      </c>
      <c r="DK41" s="3681"/>
      <c r="DL41" s="3681"/>
      <c r="DM41" s="3681"/>
      <c r="DN41" s="3681"/>
      <c r="DO41" s="3681"/>
      <c r="DP41" s="3681"/>
      <c r="DQ41" s="3681"/>
      <c r="DR41" s="3681"/>
    </row>
    <row customHeight="1" ht="14.25">
      <c r="R42" s="377"/>
      <c r="S42" s="377"/>
      <c r="T42" s="377"/>
      <c r="U42" s="1971" t="s">
        <v>298</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3682" t="s">
        <v>298</v>
      </c>
      <c r="AQ42" s="3682"/>
      <c r="AR42" s="3682"/>
      <c r="AS42" s="3682"/>
      <c r="AT42" s="3682"/>
      <c r="AU42" s="3682"/>
      <c r="AV42" s="3682"/>
      <c r="AW42" s="3682"/>
      <c r="AX42" s="3682"/>
      <c r="AY42" s="3682" t="s">
        <v>298</v>
      </c>
      <c r="AZ42" s="3682"/>
      <c r="BA42" s="3682"/>
      <c r="BB42" s="3682"/>
      <c r="BC42" s="3682"/>
      <c r="BD42" s="3682"/>
      <c r="BE42" s="3682"/>
      <c r="BF42" s="3682"/>
      <c r="BG42" s="3682"/>
      <c r="BH42" s="3682" t="s">
        <v>298</v>
      </c>
      <c r="BI42" s="3682"/>
      <c r="BJ42" s="3682"/>
      <c r="BK42" s="3682"/>
      <c r="BL42" s="3682"/>
      <c r="BM42" s="3682"/>
      <c r="BN42" s="3682"/>
      <c r="BO42" s="3682"/>
      <c r="BP42" s="3682"/>
      <c r="BQ42" s="3682" t="s">
        <v>298</v>
      </c>
      <c r="BR42" s="3682"/>
      <c r="BS42" s="3682"/>
      <c r="BT42" s="3682"/>
      <c r="BU42" s="3682"/>
      <c r="BV42" s="3682"/>
      <c r="BW42" s="3682"/>
      <c r="BX42" s="3682"/>
      <c r="BY42" s="3682"/>
      <c r="BZ42" s="3682" t="s">
        <v>298</v>
      </c>
      <c r="CA42" s="3682"/>
      <c r="CB42" s="3682"/>
      <c r="CC42" s="3682"/>
      <c r="CD42" s="3682"/>
      <c r="CE42" s="3682"/>
      <c r="CF42" s="3682"/>
      <c r="CG42" s="3682"/>
      <c r="CH42" s="3682"/>
      <c r="CI42" s="3682" t="s">
        <v>298</v>
      </c>
      <c r="CJ42" s="3682"/>
      <c r="CK42" s="3682"/>
      <c r="CL42" s="3682"/>
      <c r="CM42" s="3682"/>
      <c r="CN42" s="3682"/>
      <c r="CO42" s="3682"/>
      <c r="CP42" s="3682"/>
      <c r="CQ42" s="3682"/>
      <c r="CR42" s="3682" t="s">
        <v>298</v>
      </c>
      <c r="CS42" s="3682"/>
      <c r="CT42" s="3682"/>
      <c r="CU42" s="3682"/>
      <c r="CV42" s="3682"/>
      <c r="CW42" s="3682"/>
      <c r="CX42" s="3682"/>
      <c r="CY42" s="3682"/>
      <c r="CZ42" s="3682"/>
      <c r="DA42" s="3682" t="s">
        <v>298</v>
      </c>
      <c r="DB42" s="3682"/>
      <c r="DC42" s="3682"/>
      <c r="DD42" s="3682"/>
      <c r="DE42" s="3682"/>
      <c r="DF42" s="3682"/>
      <c r="DG42" s="3682"/>
      <c r="DH42" s="3682"/>
      <c r="DI42" s="3682"/>
      <c r="DJ42" s="3682" t="s">
        <v>298</v>
      </c>
      <c r="DK42" s="3682"/>
      <c r="DL42" s="3682"/>
      <c r="DM42" s="3682"/>
      <c r="DN42" s="3682"/>
      <c r="DO42" s="3682"/>
      <c r="DP42" s="3682"/>
      <c r="DQ42" s="3682"/>
      <c r="DR42" s="3682"/>
      <c r="DS42" s="1971"/>
      <c r="DT42" s="1971"/>
    </row>
    <row customHeight="1" ht="14.25">
      <c r="R43" s="377"/>
      <c r="S43" s="377"/>
      <c r="T43" s="377"/>
      <c r="U43" s="2125" t="s">
        <v>87</v>
      </c>
      <c r="V43" s="2062" t="s">
        <v>426</v>
      </c>
      <c r="W43" s="289"/>
      <c r="X43" s="2126" t="s">
        <v>427</v>
      </c>
      <c r="Y43" s="2146"/>
      <c r="Z43" s="2146"/>
      <c r="AA43" s="2146"/>
      <c r="AB43" s="2146"/>
      <c r="AC43" s="2127"/>
      <c r="AD43" s="2127"/>
      <c r="AE43" s="2128"/>
      <c r="AF43" s="2129" t="s">
        <v>428</v>
      </c>
      <c r="AG43" s="2126" t="s">
        <v>427</v>
      </c>
      <c r="AH43" s="2146"/>
      <c r="AI43" s="2146"/>
      <c r="AJ43" s="2146"/>
      <c r="AK43" s="2146"/>
      <c r="AL43" s="2127"/>
      <c r="AM43" s="2127"/>
      <c r="AN43" s="2128"/>
      <c r="AO43" s="2129" t="s">
        <v>429</v>
      </c>
      <c r="AP43" s="3689" t="s">
        <v>427</v>
      </c>
      <c r="AQ43" s="5082"/>
      <c r="AR43" s="5082"/>
      <c r="AS43" s="5082"/>
      <c r="AT43" s="5082"/>
      <c r="AU43" s="3690"/>
      <c r="AV43" s="3690"/>
      <c r="AW43" s="3691"/>
      <c r="AX43" s="3692" t="s">
        <v>428</v>
      </c>
      <c r="AY43" s="3689" t="s">
        <v>427</v>
      </c>
      <c r="AZ43" s="5082"/>
      <c r="BA43" s="5082"/>
      <c r="BB43" s="5082"/>
      <c r="BC43" s="5082"/>
      <c r="BD43" s="3690"/>
      <c r="BE43" s="3690"/>
      <c r="BF43" s="3691"/>
      <c r="BG43" s="3692" t="s">
        <v>428</v>
      </c>
      <c r="BH43" s="3689" t="s">
        <v>427</v>
      </c>
      <c r="BI43" s="5082"/>
      <c r="BJ43" s="5082"/>
      <c r="BK43" s="5082"/>
      <c r="BL43" s="5082"/>
      <c r="BM43" s="3690"/>
      <c r="BN43" s="3690"/>
      <c r="BO43" s="3691"/>
      <c r="BP43" s="3692" t="s">
        <v>428</v>
      </c>
      <c r="BQ43" s="3689" t="s">
        <v>427</v>
      </c>
      <c r="BR43" s="5082"/>
      <c r="BS43" s="5082"/>
      <c r="BT43" s="5082"/>
      <c r="BU43" s="5082"/>
      <c r="BV43" s="3690"/>
      <c r="BW43" s="3690"/>
      <c r="BX43" s="3691"/>
      <c r="BY43" s="3692" t="s">
        <v>428</v>
      </c>
      <c r="BZ43" s="3689" t="s">
        <v>427</v>
      </c>
      <c r="CA43" s="5082"/>
      <c r="CB43" s="5082"/>
      <c r="CC43" s="5082"/>
      <c r="CD43" s="5082"/>
      <c r="CE43" s="3690"/>
      <c r="CF43" s="3690"/>
      <c r="CG43" s="3691"/>
      <c r="CH43" s="3692" t="s">
        <v>428</v>
      </c>
      <c r="CI43" s="3689" t="s">
        <v>427</v>
      </c>
      <c r="CJ43" s="5082"/>
      <c r="CK43" s="5082"/>
      <c r="CL43" s="5082"/>
      <c r="CM43" s="5082"/>
      <c r="CN43" s="3690"/>
      <c r="CO43" s="3690"/>
      <c r="CP43" s="3691"/>
      <c r="CQ43" s="3692" t="s">
        <v>428</v>
      </c>
      <c r="CR43" s="3689" t="s">
        <v>427</v>
      </c>
      <c r="CS43" s="5082"/>
      <c r="CT43" s="5082"/>
      <c r="CU43" s="5082"/>
      <c r="CV43" s="5082"/>
      <c r="CW43" s="3690"/>
      <c r="CX43" s="3690"/>
      <c r="CY43" s="3691"/>
      <c r="CZ43" s="3692" t="s">
        <v>428</v>
      </c>
      <c r="DA43" s="3689" t="s">
        <v>427</v>
      </c>
      <c r="DB43" s="5082"/>
      <c r="DC43" s="5082"/>
      <c r="DD43" s="5082"/>
      <c r="DE43" s="5082"/>
      <c r="DF43" s="3690"/>
      <c r="DG43" s="3690"/>
      <c r="DH43" s="3691"/>
      <c r="DI43" s="3692" t="s">
        <v>428</v>
      </c>
      <c r="DJ43" s="3689" t="s">
        <v>427</v>
      </c>
      <c r="DK43" s="5082"/>
      <c r="DL43" s="5082"/>
      <c r="DM43" s="5082"/>
      <c r="DN43" s="5082"/>
      <c r="DO43" s="3690"/>
      <c r="DP43" s="3690"/>
      <c r="DQ43" s="3691"/>
      <c r="DR43" s="3692" t="s">
        <v>428</v>
      </c>
      <c r="DS43" s="2132" t="s">
        <v>430</v>
      </c>
      <c r="DT43" s="1971"/>
    </row>
    <row customHeight="1" ht="33.75">
      <c r="R44" s="377"/>
      <c r="S44" s="377"/>
      <c r="T44" s="377"/>
      <c r="U44" s="2125"/>
      <c r="V44" s="2062"/>
      <c r="W44" s="1038"/>
      <c r="X44" s="2144" t="s">
        <v>458</v>
      </c>
      <c r="Y44" s="2153" t="s">
        <v>459</v>
      </c>
      <c r="Z44" s="2153"/>
      <c r="AA44" s="2153"/>
      <c r="AB44" s="2153"/>
      <c r="AC44" s="2144" t="s">
        <v>434</v>
      </c>
      <c r="AD44" s="2162"/>
      <c r="AE44" s="2163"/>
      <c r="AF44" s="2130"/>
      <c r="AG44" s="2144" t="s">
        <v>458</v>
      </c>
      <c r="AH44" s="2153" t="s">
        <v>459</v>
      </c>
      <c r="AI44" s="2153"/>
      <c r="AJ44" s="2153"/>
      <c r="AK44" s="2153"/>
      <c r="AL44" s="2144" t="s">
        <v>434</v>
      </c>
      <c r="AM44" s="2162"/>
      <c r="AN44" s="2163"/>
      <c r="AO44" s="2130"/>
      <c r="AP44" s="5086" t="s">
        <v>458</v>
      </c>
      <c r="AQ44" s="3682" t="s">
        <v>459</v>
      </c>
      <c r="AR44" s="3682"/>
      <c r="AS44" s="3682"/>
      <c r="AT44" s="3682"/>
      <c r="AU44" s="5086" t="s">
        <v>434</v>
      </c>
      <c r="AV44" s="5087"/>
      <c r="AW44" s="5088"/>
      <c r="AX44" s="3706"/>
      <c r="AY44" s="5086" t="s">
        <v>458</v>
      </c>
      <c r="AZ44" s="3682" t="s">
        <v>459</v>
      </c>
      <c r="BA44" s="3682"/>
      <c r="BB44" s="3682"/>
      <c r="BC44" s="3682"/>
      <c r="BD44" s="5086" t="s">
        <v>434</v>
      </c>
      <c r="BE44" s="5087"/>
      <c r="BF44" s="5088"/>
      <c r="BG44" s="3706"/>
      <c r="BH44" s="5086" t="s">
        <v>458</v>
      </c>
      <c r="BI44" s="3682" t="s">
        <v>459</v>
      </c>
      <c r="BJ44" s="3682"/>
      <c r="BK44" s="3682"/>
      <c r="BL44" s="3682"/>
      <c r="BM44" s="5086" t="s">
        <v>434</v>
      </c>
      <c r="BN44" s="5087"/>
      <c r="BO44" s="5088"/>
      <c r="BP44" s="3706"/>
      <c r="BQ44" s="5086" t="s">
        <v>458</v>
      </c>
      <c r="BR44" s="3682" t="s">
        <v>459</v>
      </c>
      <c r="BS44" s="3682"/>
      <c r="BT44" s="3682"/>
      <c r="BU44" s="3682"/>
      <c r="BV44" s="5086" t="s">
        <v>434</v>
      </c>
      <c r="BW44" s="5087"/>
      <c r="BX44" s="5088"/>
      <c r="BY44" s="3706"/>
      <c r="BZ44" s="5086" t="s">
        <v>458</v>
      </c>
      <c r="CA44" s="3682" t="s">
        <v>459</v>
      </c>
      <c r="CB44" s="3682"/>
      <c r="CC44" s="3682"/>
      <c r="CD44" s="3682"/>
      <c r="CE44" s="5086" t="s">
        <v>434</v>
      </c>
      <c r="CF44" s="5087"/>
      <c r="CG44" s="5088"/>
      <c r="CH44" s="3706"/>
      <c r="CI44" s="5086" t="s">
        <v>458</v>
      </c>
      <c r="CJ44" s="3682" t="s">
        <v>459</v>
      </c>
      <c r="CK44" s="3682"/>
      <c r="CL44" s="3682"/>
      <c r="CM44" s="3682"/>
      <c r="CN44" s="5086" t="s">
        <v>434</v>
      </c>
      <c r="CO44" s="5087"/>
      <c r="CP44" s="5088"/>
      <c r="CQ44" s="3706"/>
      <c r="CR44" s="5086" t="s">
        <v>458</v>
      </c>
      <c r="CS44" s="3682" t="s">
        <v>459</v>
      </c>
      <c r="CT44" s="3682"/>
      <c r="CU44" s="3682"/>
      <c r="CV44" s="3682"/>
      <c r="CW44" s="5086" t="s">
        <v>434</v>
      </c>
      <c r="CX44" s="5087"/>
      <c r="CY44" s="5088"/>
      <c r="CZ44" s="3706"/>
      <c r="DA44" s="5086" t="s">
        <v>458</v>
      </c>
      <c r="DB44" s="3682" t="s">
        <v>459</v>
      </c>
      <c r="DC44" s="3682"/>
      <c r="DD44" s="3682"/>
      <c r="DE44" s="3682"/>
      <c r="DF44" s="5086" t="s">
        <v>434</v>
      </c>
      <c r="DG44" s="5087"/>
      <c r="DH44" s="5088"/>
      <c r="DI44" s="3706"/>
      <c r="DJ44" s="5086" t="s">
        <v>458</v>
      </c>
      <c r="DK44" s="3682" t="s">
        <v>459</v>
      </c>
      <c r="DL44" s="3682"/>
      <c r="DM44" s="3682"/>
      <c r="DN44" s="3682"/>
      <c r="DO44" s="5086" t="s">
        <v>434</v>
      </c>
      <c r="DP44" s="5087"/>
      <c r="DQ44" s="5088"/>
      <c r="DR44" s="3706"/>
      <c r="DS44" s="2133"/>
      <c r="DT44" s="1971"/>
    </row>
    <row customHeight="1" ht="14.25">
      <c r="R45" s="377"/>
      <c r="S45" s="377"/>
      <c r="T45" s="377"/>
      <c r="U45" s="2125"/>
      <c r="V45" s="2062"/>
      <c r="W45" s="1038"/>
      <c r="X45" s="2166"/>
      <c r="Y45" s="2154" t="s">
        <v>460</v>
      </c>
      <c r="Z45" s="2121" t="s">
        <v>461</v>
      </c>
      <c r="AA45" s="2157"/>
      <c r="AB45" s="2122"/>
      <c r="AC45" s="2145"/>
      <c r="AD45" s="2164"/>
      <c r="AE45" s="2165"/>
      <c r="AF45" s="2130"/>
      <c r="AG45" s="2166"/>
      <c r="AH45" s="2154" t="s">
        <v>460</v>
      </c>
      <c r="AI45" s="2121" t="s">
        <v>461</v>
      </c>
      <c r="AJ45" s="2157"/>
      <c r="AK45" s="2122"/>
      <c r="AL45" s="2145"/>
      <c r="AM45" s="2164"/>
      <c r="AN45" s="2165"/>
      <c r="AO45" s="2130"/>
      <c r="AP45" s="5094"/>
      <c r="AQ45" s="5095" t="s">
        <v>460</v>
      </c>
      <c r="AR45" s="3721" t="s">
        <v>461</v>
      </c>
      <c r="AS45" s="5096"/>
      <c r="AT45" s="3722"/>
      <c r="AU45" s="5097"/>
      <c r="AV45" s="5098"/>
      <c r="AW45" s="5099"/>
      <c r="AX45" s="3706"/>
      <c r="AY45" s="5094"/>
      <c r="AZ45" s="5095" t="s">
        <v>460</v>
      </c>
      <c r="BA45" s="3721" t="s">
        <v>461</v>
      </c>
      <c r="BB45" s="5096"/>
      <c r="BC45" s="3722"/>
      <c r="BD45" s="5097"/>
      <c r="BE45" s="5098"/>
      <c r="BF45" s="5099"/>
      <c r="BG45" s="3706"/>
      <c r="BH45" s="5094"/>
      <c r="BI45" s="5095" t="s">
        <v>460</v>
      </c>
      <c r="BJ45" s="3721" t="s">
        <v>461</v>
      </c>
      <c r="BK45" s="5096"/>
      <c r="BL45" s="3722"/>
      <c r="BM45" s="5097"/>
      <c r="BN45" s="5098"/>
      <c r="BO45" s="5099"/>
      <c r="BP45" s="3706"/>
      <c r="BQ45" s="5094"/>
      <c r="BR45" s="5095" t="s">
        <v>460</v>
      </c>
      <c r="BS45" s="3721" t="s">
        <v>461</v>
      </c>
      <c r="BT45" s="5096"/>
      <c r="BU45" s="3722"/>
      <c r="BV45" s="5097"/>
      <c r="BW45" s="5098"/>
      <c r="BX45" s="5099"/>
      <c r="BY45" s="3706"/>
      <c r="BZ45" s="5094"/>
      <c r="CA45" s="5095" t="s">
        <v>460</v>
      </c>
      <c r="CB45" s="3721" t="s">
        <v>461</v>
      </c>
      <c r="CC45" s="5096"/>
      <c r="CD45" s="3722"/>
      <c r="CE45" s="5097"/>
      <c r="CF45" s="5098"/>
      <c r="CG45" s="5099"/>
      <c r="CH45" s="3706"/>
      <c r="CI45" s="5094"/>
      <c r="CJ45" s="5095" t="s">
        <v>460</v>
      </c>
      <c r="CK45" s="3721" t="s">
        <v>461</v>
      </c>
      <c r="CL45" s="5096"/>
      <c r="CM45" s="3722"/>
      <c r="CN45" s="5097"/>
      <c r="CO45" s="5098"/>
      <c r="CP45" s="5099"/>
      <c r="CQ45" s="3706"/>
      <c r="CR45" s="5094"/>
      <c r="CS45" s="5095" t="s">
        <v>460</v>
      </c>
      <c r="CT45" s="3721" t="s">
        <v>461</v>
      </c>
      <c r="CU45" s="5096"/>
      <c r="CV45" s="3722"/>
      <c r="CW45" s="5097"/>
      <c r="CX45" s="5098"/>
      <c r="CY45" s="5099"/>
      <c r="CZ45" s="3706"/>
      <c r="DA45" s="5094"/>
      <c r="DB45" s="5095" t="s">
        <v>460</v>
      </c>
      <c r="DC45" s="3721" t="s">
        <v>461</v>
      </c>
      <c r="DD45" s="5096"/>
      <c r="DE45" s="3722"/>
      <c r="DF45" s="5097"/>
      <c r="DG45" s="5098"/>
      <c r="DH45" s="5099"/>
      <c r="DI45" s="3706"/>
      <c r="DJ45" s="5094"/>
      <c r="DK45" s="5095" t="s">
        <v>460</v>
      </c>
      <c r="DL45" s="3721" t="s">
        <v>461</v>
      </c>
      <c r="DM45" s="5096"/>
      <c r="DN45" s="3722"/>
      <c r="DO45" s="5097"/>
      <c r="DP45" s="5098"/>
      <c r="DQ45" s="5099"/>
      <c r="DR45" s="3706"/>
      <c r="DS45" s="2133"/>
      <c r="DT45" s="1971"/>
    </row>
    <row customHeight="1" ht="25.5">
      <c r="R46" s="377"/>
      <c r="S46" s="377"/>
      <c r="T46" s="377"/>
      <c r="U46" s="2125"/>
      <c r="V46" s="2062"/>
      <c r="W46" s="1038"/>
      <c r="X46" s="2166"/>
      <c r="Y46" s="2155"/>
      <c r="Z46" s="2154" t="s">
        <v>462</v>
      </c>
      <c r="AA46" s="2121" t="s">
        <v>463</v>
      </c>
      <c r="AB46" s="2122"/>
      <c r="AC46" s="2154" t="s">
        <v>444</v>
      </c>
      <c r="AD46" s="2158" t="s">
        <v>445</v>
      </c>
      <c r="AE46" s="2159"/>
      <c r="AF46" s="2130"/>
      <c r="AG46" s="2166"/>
      <c r="AH46" s="2155"/>
      <c r="AI46" s="2154" t="s">
        <v>462</v>
      </c>
      <c r="AJ46" s="2121" t="s">
        <v>463</v>
      </c>
      <c r="AK46" s="2122"/>
      <c r="AL46" s="2154" t="s">
        <v>444</v>
      </c>
      <c r="AM46" s="2158" t="s">
        <v>445</v>
      </c>
      <c r="AN46" s="2159"/>
      <c r="AO46" s="2130"/>
      <c r="AP46" s="5094"/>
      <c r="AQ46" s="5103"/>
      <c r="AR46" s="5095" t="s">
        <v>462</v>
      </c>
      <c r="AS46" s="3721" t="s">
        <v>463</v>
      </c>
      <c r="AT46" s="3722"/>
      <c r="AU46" s="5095" t="s">
        <v>444</v>
      </c>
      <c r="AV46" s="5104" t="s">
        <v>445</v>
      </c>
      <c r="AW46" s="5105"/>
      <c r="AX46" s="3706"/>
      <c r="AY46" s="5094"/>
      <c r="AZ46" s="5103"/>
      <c r="BA46" s="5095" t="s">
        <v>462</v>
      </c>
      <c r="BB46" s="3721" t="s">
        <v>463</v>
      </c>
      <c r="BC46" s="3722"/>
      <c r="BD46" s="5095" t="s">
        <v>444</v>
      </c>
      <c r="BE46" s="5104" t="s">
        <v>445</v>
      </c>
      <c r="BF46" s="5105"/>
      <c r="BG46" s="3706"/>
      <c r="BH46" s="5094"/>
      <c r="BI46" s="5103"/>
      <c r="BJ46" s="5095" t="s">
        <v>462</v>
      </c>
      <c r="BK46" s="3721" t="s">
        <v>463</v>
      </c>
      <c r="BL46" s="3722"/>
      <c r="BM46" s="5095" t="s">
        <v>444</v>
      </c>
      <c r="BN46" s="5104" t="s">
        <v>445</v>
      </c>
      <c r="BO46" s="5105"/>
      <c r="BP46" s="3706"/>
      <c r="BQ46" s="5094"/>
      <c r="BR46" s="5103"/>
      <c r="BS46" s="5095" t="s">
        <v>462</v>
      </c>
      <c r="BT46" s="3721" t="s">
        <v>463</v>
      </c>
      <c r="BU46" s="3722"/>
      <c r="BV46" s="5095" t="s">
        <v>444</v>
      </c>
      <c r="BW46" s="5104" t="s">
        <v>445</v>
      </c>
      <c r="BX46" s="5105"/>
      <c r="BY46" s="3706"/>
      <c r="BZ46" s="5094"/>
      <c r="CA46" s="5103"/>
      <c r="CB46" s="5095" t="s">
        <v>462</v>
      </c>
      <c r="CC46" s="3721" t="s">
        <v>463</v>
      </c>
      <c r="CD46" s="3722"/>
      <c r="CE46" s="5095" t="s">
        <v>444</v>
      </c>
      <c r="CF46" s="5104" t="s">
        <v>445</v>
      </c>
      <c r="CG46" s="5105"/>
      <c r="CH46" s="3706"/>
      <c r="CI46" s="5094"/>
      <c r="CJ46" s="5103"/>
      <c r="CK46" s="5095" t="s">
        <v>462</v>
      </c>
      <c r="CL46" s="3721" t="s">
        <v>463</v>
      </c>
      <c r="CM46" s="3722"/>
      <c r="CN46" s="5095" t="s">
        <v>444</v>
      </c>
      <c r="CO46" s="5104" t="s">
        <v>445</v>
      </c>
      <c r="CP46" s="5105"/>
      <c r="CQ46" s="3706"/>
      <c r="CR46" s="5094"/>
      <c r="CS46" s="5103"/>
      <c r="CT46" s="5095" t="s">
        <v>462</v>
      </c>
      <c r="CU46" s="3721" t="s">
        <v>463</v>
      </c>
      <c r="CV46" s="3722"/>
      <c r="CW46" s="5095" t="s">
        <v>444</v>
      </c>
      <c r="CX46" s="5104" t="s">
        <v>445</v>
      </c>
      <c r="CY46" s="5105"/>
      <c r="CZ46" s="3706"/>
      <c r="DA46" s="5094"/>
      <c r="DB46" s="5103"/>
      <c r="DC46" s="5095" t="s">
        <v>462</v>
      </c>
      <c r="DD46" s="3721" t="s">
        <v>463</v>
      </c>
      <c r="DE46" s="3722"/>
      <c r="DF46" s="5095" t="s">
        <v>444</v>
      </c>
      <c r="DG46" s="5104" t="s">
        <v>445</v>
      </c>
      <c r="DH46" s="5105"/>
      <c r="DI46" s="3706"/>
      <c r="DJ46" s="5094"/>
      <c r="DK46" s="5103"/>
      <c r="DL46" s="5095" t="s">
        <v>462</v>
      </c>
      <c r="DM46" s="3721" t="s">
        <v>463</v>
      </c>
      <c r="DN46" s="3722"/>
      <c r="DO46" s="5095" t="s">
        <v>444</v>
      </c>
      <c r="DP46" s="5104" t="s">
        <v>445</v>
      </c>
      <c r="DQ46" s="5105"/>
      <c r="DR46" s="3706"/>
      <c r="DS46" s="2133"/>
      <c r="DT46" s="1971"/>
    </row>
    <row customHeight="1" ht="62.25">
      <c r="A47" s="1288"/>
      <c r="B47" s="1288" t="s">
        <v>135</v>
      </c>
      <c r="C47" s="1288" t="s">
        <v>136</v>
      </c>
      <c r="D47" s="1288" t="s">
        <v>137</v>
      </c>
      <c r="E47" s="1340" t="s">
        <v>435</v>
      </c>
      <c r="F47" s="1340" t="s">
        <v>436</v>
      </c>
      <c r="G47" s="1340" t="s">
        <v>437</v>
      </c>
      <c r="H47" s="1340" t="s">
        <v>438</v>
      </c>
      <c r="I47" s="1340" t="s">
        <v>439</v>
      </c>
      <c r="J47" s="1340" t="s">
        <v>440</v>
      </c>
      <c r="K47" s="1340" t="s">
        <v>441</v>
      </c>
      <c r="L47" s="1340" t="s">
        <v>464</v>
      </c>
      <c r="M47" s="1340" t="s">
        <v>415</v>
      </c>
      <c r="R47" s="377"/>
      <c r="S47" s="377"/>
      <c r="T47" s="377"/>
      <c r="U47" s="2125"/>
      <c r="V47" s="2062"/>
      <c r="W47" s="290"/>
      <c r="X47" s="2145"/>
      <c r="Y47" s="2156"/>
      <c r="Z47" s="2156"/>
      <c r="AA47" s="1237" t="s">
        <v>465</v>
      </c>
      <c r="AB47" s="1237" t="s">
        <v>466</v>
      </c>
      <c r="AC47" s="2156"/>
      <c r="AD47" s="2160"/>
      <c r="AE47" s="2161"/>
      <c r="AF47" s="2131"/>
      <c r="AG47" s="2145"/>
      <c r="AH47" s="2156"/>
      <c r="AI47" s="2156"/>
      <c r="AJ47" s="1237" t="s">
        <v>465</v>
      </c>
      <c r="AK47" s="1237" t="s">
        <v>466</v>
      </c>
      <c r="AL47" s="2156"/>
      <c r="AM47" s="2160"/>
      <c r="AN47" s="2161"/>
      <c r="AO47" s="2131"/>
      <c r="AP47" s="5097"/>
      <c r="AQ47" s="5109"/>
      <c r="AR47" s="5109"/>
      <c r="AS47" s="3720" t="s">
        <v>465</v>
      </c>
      <c r="AT47" s="3720" t="s">
        <v>466</v>
      </c>
      <c r="AU47" s="5109"/>
      <c r="AV47" s="5110"/>
      <c r="AW47" s="5111"/>
      <c r="AX47" s="3723"/>
      <c r="AY47" s="5097"/>
      <c r="AZ47" s="5109"/>
      <c r="BA47" s="5109"/>
      <c r="BB47" s="3720" t="s">
        <v>465</v>
      </c>
      <c r="BC47" s="3720" t="s">
        <v>466</v>
      </c>
      <c r="BD47" s="5109"/>
      <c r="BE47" s="5110"/>
      <c r="BF47" s="5111"/>
      <c r="BG47" s="3723"/>
      <c r="BH47" s="5097"/>
      <c r="BI47" s="5109"/>
      <c r="BJ47" s="5109"/>
      <c r="BK47" s="3720" t="s">
        <v>465</v>
      </c>
      <c r="BL47" s="3720" t="s">
        <v>466</v>
      </c>
      <c r="BM47" s="5109"/>
      <c r="BN47" s="5110"/>
      <c r="BO47" s="5111"/>
      <c r="BP47" s="3723"/>
      <c r="BQ47" s="5097"/>
      <c r="BR47" s="5109"/>
      <c r="BS47" s="5109"/>
      <c r="BT47" s="3720" t="s">
        <v>465</v>
      </c>
      <c r="BU47" s="3720" t="s">
        <v>466</v>
      </c>
      <c r="BV47" s="5109"/>
      <c r="BW47" s="5110"/>
      <c r="BX47" s="5111"/>
      <c r="BY47" s="3723"/>
      <c r="BZ47" s="5097"/>
      <c r="CA47" s="5109"/>
      <c r="CB47" s="5109"/>
      <c r="CC47" s="3720" t="s">
        <v>465</v>
      </c>
      <c r="CD47" s="3720" t="s">
        <v>466</v>
      </c>
      <c r="CE47" s="5109"/>
      <c r="CF47" s="5110"/>
      <c r="CG47" s="5111"/>
      <c r="CH47" s="3723"/>
      <c r="CI47" s="5097"/>
      <c r="CJ47" s="5109"/>
      <c r="CK47" s="5109"/>
      <c r="CL47" s="3720" t="s">
        <v>465</v>
      </c>
      <c r="CM47" s="3720" t="s">
        <v>466</v>
      </c>
      <c r="CN47" s="5109"/>
      <c r="CO47" s="5110"/>
      <c r="CP47" s="5111"/>
      <c r="CQ47" s="3723"/>
      <c r="CR47" s="5097"/>
      <c r="CS47" s="5109"/>
      <c r="CT47" s="5109"/>
      <c r="CU47" s="3720" t="s">
        <v>465</v>
      </c>
      <c r="CV47" s="3720" t="s">
        <v>466</v>
      </c>
      <c r="CW47" s="5109"/>
      <c r="CX47" s="5110"/>
      <c r="CY47" s="5111"/>
      <c r="CZ47" s="3723"/>
      <c r="DA47" s="5097"/>
      <c r="DB47" s="5109"/>
      <c r="DC47" s="5109"/>
      <c r="DD47" s="3720" t="s">
        <v>465</v>
      </c>
      <c r="DE47" s="3720" t="s">
        <v>466</v>
      </c>
      <c r="DF47" s="5109"/>
      <c r="DG47" s="5110"/>
      <c r="DH47" s="5111"/>
      <c r="DI47" s="3723"/>
      <c r="DJ47" s="5097"/>
      <c r="DK47" s="5109"/>
      <c r="DL47" s="5109"/>
      <c r="DM47" s="3720" t="s">
        <v>465</v>
      </c>
      <c r="DN47" s="3720" t="s">
        <v>466</v>
      </c>
      <c r="DO47" s="5109"/>
      <c r="DP47" s="5110"/>
      <c r="DQ47" s="5111"/>
      <c r="DR47" s="3723"/>
      <c r="DS47" s="2134"/>
      <c r="DT47" s="1971"/>
    </row>
    <row s="2611"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109</v>
      </c>
      <c r="V48" s="1281" t="s">
        <v>110</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3734">
        <f>OFFSET(AP48,0,-1)+1</f>
        <v>3</v>
      </c>
      <c r="AQ48" s="5112"/>
      <c r="AR48" s="5112"/>
      <c r="AS48" s="5112">
        <f>OFFSET(AS48,0,-1)+1</f>
        <v>1</v>
      </c>
      <c r="AT48" s="5112">
        <f>OFFSET(AT48,0,-1)+1</f>
        <v>2</v>
      </c>
      <c r="AU48" s="3734">
        <f>OFFSET(AU48,0,-1)+1</f>
        <v>3</v>
      </c>
      <c r="AV48" s="3734">
        <f>OFFSET(AV48,0,-1)+1</f>
        <v>4</v>
      </c>
      <c r="AW48" s="3734"/>
      <c r="AX48" s="3734">
        <f>OFFSET(AX48,0,-2)+1</f>
        <v>5</v>
      </c>
      <c r="AY48" s="3734">
        <f>OFFSET(AY48,0,-1)+1</f>
        <v>3</v>
      </c>
      <c r="AZ48" s="5112"/>
      <c r="BA48" s="5112"/>
      <c r="BB48" s="5112">
        <f>OFFSET(BB48,0,-1)+1</f>
        <v>1</v>
      </c>
      <c r="BC48" s="5112">
        <f>OFFSET(BC48,0,-1)+1</f>
        <v>2</v>
      </c>
      <c r="BD48" s="3734">
        <f>OFFSET(BD48,0,-1)+1</f>
        <v>3</v>
      </c>
      <c r="BE48" s="3734">
        <f>OFFSET(BE48,0,-1)+1</f>
        <v>4</v>
      </c>
      <c r="BF48" s="3734"/>
      <c r="BG48" s="3734">
        <f>OFFSET(BG48,0,-2)+1</f>
        <v>5</v>
      </c>
      <c r="BH48" s="3734">
        <f>OFFSET(BH48,0,-1)+1</f>
        <v>3</v>
      </c>
      <c r="BI48" s="5112"/>
      <c r="BJ48" s="5112"/>
      <c r="BK48" s="5112">
        <f>OFFSET(BK48,0,-1)+1</f>
        <v>1</v>
      </c>
      <c r="BL48" s="5112">
        <f>OFFSET(BL48,0,-1)+1</f>
        <v>2</v>
      </c>
      <c r="BM48" s="3734">
        <f>OFFSET(BM48,0,-1)+1</f>
        <v>3</v>
      </c>
      <c r="BN48" s="3734">
        <f>OFFSET(BN48,0,-1)+1</f>
        <v>4</v>
      </c>
      <c r="BO48" s="3734"/>
      <c r="BP48" s="3734">
        <f>OFFSET(BP48,0,-2)+1</f>
        <v>5</v>
      </c>
      <c r="BQ48" s="3734">
        <f>OFFSET(BQ48,0,-1)+1</f>
        <v>3</v>
      </c>
      <c r="BR48" s="5112"/>
      <c r="BS48" s="5112"/>
      <c r="BT48" s="5112">
        <f>OFFSET(BT48,0,-1)+1</f>
        <v>1</v>
      </c>
      <c r="BU48" s="5112">
        <f>OFFSET(BU48,0,-1)+1</f>
        <v>2</v>
      </c>
      <c r="BV48" s="3734">
        <f>OFFSET(BV48,0,-1)+1</f>
        <v>3</v>
      </c>
      <c r="BW48" s="3734">
        <f>OFFSET(BW48,0,-1)+1</f>
        <v>4</v>
      </c>
      <c r="BX48" s="3734"/>
      <c r="BY48" s="3734">
        <f>OFFSET(BY48,0,-2)+1</f>
        <v>5</v>
      </c>
      <c r="BZ48" s="3734">
        <f>OFFSET(BZ48,0,-1)+1</f>
        <v>3</v>
      </c>
      <c r="CA48" s="5112"/>
      <c r="CB48" s="5112"/>
      <c r="CC48" s="5112">
        <f>OFFSET(CC48,0,-1)+1</f>
        <v>1</v>
      </c>
      <c r="CD48" s="5112">
        <f>OFFSET(CD48,0,-1)+1</f>
        <v>2</v>
      </c>
      <c r="CE48" s="3734">
        <f>OFFSET(CE48,0,-1)+1</f>
        <v>3</v>
      </c>
      <c r="CF48" s="3734">
        <f>OFFSET(CF48,0,-1)+1</f>
        <v>4</v>
      </c>
      <c r="CG48" s="3734"/>
      <c r="CH48" s="3734">
        <f>OFFSET(CH48,0,-2)+1</f>
        <v>5</v>
      </c>
      <c r="CI48" s="3734">
        <f>OFFSET(CI48,0,-1)+1</f>
        <v>3</v>
      </c>
      <c r="CJ48" s="5112"/>
      <c r="CK48" s="5112"/>
      <c r="CL48" s="5112">
        <f>OFFSET(CL48,0,-1)+1</f>
        <v>1</v>
      </c>
      <c r="CM48" s="5112">
        <f>OFFSET(CM48,0,-1)+1</f>
        <v>2</v>
      </c>
      <c r="CN48" s="3734">
        <f>OFFSET(CN48,0,-1)+1</f>
        <v>3</v>
      </c>
      <c r="CO48" s="3734">
        <f>OFFSET(CO48,0,-1)+1</f>
        <v>4</v>
      </c>
      <c r="CP48" s="3734"/>
      <c r="CQ48" s="3734">
        <f>OFFSET(CQ48,0,-2)+1</f>
        <v>5</v>
      </c>
      <c r="CR48" s="3734">
        <f>OFFSET(CR48,0,-1)+1</f>
        <v>3</v>
      </c>
      <c r="CS48" s="5112"/>
      <c r="CT48" s="5112"/>
      <c r="CU48" s="5112">
        <f>OFFSET(CU48,0,-1)+1</f>
        <v>1</v>
      </c>
      <c r="CV48" s="5112">
        <f>OFFSET(CV48,0,-1)+1</f>
        <v>2</v>
      </c>
      <c r="CW48" s="3734">
        <f>OFFSET(CW48,0,-1)+1</f>
        <v>3</v>
      </c>
      <c r="CX48" s="3734">
        <f>OFFSET(CX48,0,-1)+1</f>
        <v>4</v>
      </c>
      <c r="CY48" s="3734"/>
      <c r="CZ48" s="3734">
        <f>OFFSET(CZ48,0,-2)+1</f>
        <v>5</v>
      </c>
      <c r="DA48" s="3734">
        <f>OFFSET(DA48,0,-1)+1</f>
        <v>3</v>
      </c>
      <c r="DB48" s="5112"/>
      <c r="DC48" s="5112"/>
      <c r="DD48" s="5112">
        <f>OFFSET(DD48,0,-1)+1</f>
        <v>1</v>
      </c>
      <c r="DE48" s="5112">
        <f>OFFSET(DE48,0,-1)+1</f>
        <v>2</v>
      </c>
      <c r="DF48" s="3734">
        <f>OFFSET(DF48,0,-1)+1</f>
        <v>3</v>
      </c>
      <c r="DG48" s="3734">
        <f>OFFSET(DG48,0,-1)+1</f>
        <v>4</v>
      </c>
      <c r="DH48" s="3734"/>
      <c r="DI48" s="3734">
        <f>OFFSET(DI48,0,-2)+1</f>
        <v>5</v>
      </c>
      <c r="DJ48" s="3734">
        <f>OFFSET(DJ48,0,-1)+1</f>
        <v>3</v>
      </c>
      <c r="DK48" s="5112"/>
      <c r="DL48" s="5112"/>
      <c r="DM48" s="5112">
        <f>OFFSET(DM48,0,-1)+1</f>
        <v>1</v>
      </c>
      <c r="DN48" s="5112">
        <f>OFFSET(DN48,0,-1)+1</f>
        <v>2</v>
      </c>
      <c r="DO48" s="3734">
        <f>OFFSET(DO48,0,-1)+1</f>
        <v>3</v>
      </c>
      <c r="DP48" s="3734">
        <f>OFFSET(DP48,0,-1)+1</f>
        <v>4</v>
      </c>
      <c r="DQ48" s="3734"/>
      <c r="DR48" s="3734">
        <f>OFFSET(DR48,0,-2)+1</f>
        <v>5</v>
      </c>
      <c r="DS48" s="1263">
        <f>OFFSET(DS48,0,-1)</f>
        <v>5</v>
      </c>
      <c r="DT48" s="1365">
        <f>OFFSET(DT48,0,-1)+1</f>
        <v>6</v>
      </c>
      <c r="DU48" s="517"/>
      <c r="DV48" s="517"/>
      <c r="DW48" s="517"/>
      <c r="DX48" s="517"/>
      <c r="DY48" s="517"/>
    </row>
    <row customHeight="1" ht="52.5">
      <c r="A49" s="1296" t="s">
        <v>186</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1</v>
      </c>
      <c r="V49" s="286" t="s">
        <v>123</v>
      </c>
      <c r="W49" s="288"/>
      <c r="X49" s="2101"/>
      <c r="Y49" s="2102"/>
      <c r="Z49" s="2102"/>
      <c r="AA49" s="2102"/>
      <c r="AB49" s="2102"/>
      <c r="AC49" s="2102"/>
      <c r="AD49" s="2102"/>
      <c r="AE49" s="2102"/>
      <c r="AF49" s="2103"/>
      <c r="AG49" s="2101" t="str">
        <f>INDEX(PT_DIFFERENTIATION_NTAR,MATCH(A49,PT_DIFFERENTIATION_NTAR_ID,0))</f>
        <v>Тарифы на горячую воду, поставляемую потребителям с использованием открытых систем теплоснабжения (горячего водоснабжения)
</v>
      </c>
      <c r="AH49" s="2102"/>
      <c r="AI49" s="2102"/>
      <c r="AJ49" s="2102"/>
      <c r="AK49" s="2102"/>
      <c r="AL49" s="2102"/>
      <c r="AM49" s="2102"/>
      <c r="AN49" s="2102"/>
      <c r="AO49" s="2102"/>
      <c r="AP49" s="3354"/>
      <c r="AQ49" s="3355"/>
      <c r="AR49" s="3355"/>
      <c r="AS49" s="3355"/>
      <c r="AT49" s="3355"/>
      <c r="AU49" s="3355"/>
      <c r="AV49" s="3355"/>
      <c r="AW49" s="3355"/>
      <c r="AX49" s="3356"/>
      <c r="AY49" s="3354"/>
      <c r="AZ49" s="3355"/>
      <c r="BA49" s="3355"/>
      <c r="BB49" s="3355"/>
      <c r="BC49" s="3355"/>
      <c r="BD49" s="3355"/>
      <c r="BE49" s="3355"/>
      <c r="BF49" s="3355"/>
      <c r="BG49" s="3356"/>
      <c r="BH49" s="3354"/>
      <c r="BI49" s="3355"/>
      <c r="BJ49" s="3355"/>
      <c r="BK49" s="3355"/>
      <c r="BL49" s="3355"/>
      <c r="BM49" s="3355"/>
      <c r="BN49" s="3355"/>
      <c r="BO49" s="3355"/>
      <c r="BP49" s="3356"/>
      <c r="BQ49" s="3354"/>
      <c r="BR49" s="3355"/>
      <c r="BS49" s="3355"/>
      <c r="BT49" s="3355"/>
      <c r="BU49" s="3355"/>
      <c r="BV49" s="3355"/>
      <c r="BW49" s="3355"/>
      <c r="BX49" s="3355"/>
      <c r="BY49" s="3356"/>
      <c r="BZ49" s="3354"/>
      <c r="CA49" s="3355"/>
      <c r="CB49" s="3355"/>
      <c r="CC49" s="3355"/>
      <c r="CD49" s="3355"/>
      <c r="CE49" s="3355"/>
      <c r="CF49" s="3355"/>
      <c r="CG49" s="3355"/>
      <c r="CH49" s="3356"/>
      <c r="CI49" s="3354"/>
      <c r="CJ49" s="3355"/>
      <c r="CK49" s="3355"/>
      <c r="CL49" s="3355"/>
      <c r="CM49" s="3355"/>
      <c r="CN49" s="3355"/>
      <c r="CO49" s="3355"/>
      <c r="CP49" s="3355"/>
      <c r="CQ49" s="3356"/>
      <c r="CR49" s="3354"/>
      <c r="CS49" s="3355"/>
      <c r="CT49" s="3355"/>
      <c r="CU49" s="3355"/>
      <c r="CV49" s="3355"/>
      <c r="CW49" s="3355"/>
      <c r="CX49" s="3355"/>
      <c r="CY49" s="3355"/>
      <c r="CZ49" s="3356"/>
      <c r="DA49" s="3354"/>
      <c r="DB49" s="3355"/>
      <c r="DC49" s="3355"/>
      <c r="DD49" s="3355"/>
      <c r="DE49" s="3355"/>
      <c r="DF49" s="3355"/>
      <c r="DG49" s="3355"/>
      <c r="DH49" s="3355"/>
      <c r="DI49" s="3356"/>
      <c r="DJ49" s="3354"/>
      <c r="DK49" s="3355"/>
      <c r="DL49" s="3355"/>
      <c r="DM49" s="3355"/>
      <c r="DN49" s="3355"/>
      <c r="DO49" s="3355"/>
      <c r="DP49" s="3355"/>
      <c r="DQ49" s="3355"/>
      <c r="DR49" s="3356"/>
      <c r="DS49" s="2103"/>
      <c r="DT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V49" s="506"/>
      <c r="DW49" s="506" t="str">
        <f>IF(V49="","",V49)</f>
        <v>Наименование тарифа</v>
      </c>
      <c r="DX49" s="506"/>
      <c r="DY49" s="506"/>
    </row>
    <row customHeight="1" ht="21">
      <c r="A50" s="1296" t="s">
        <v>186</v>
      </c>
      <c r="B50" s="1296" t="s">
        <v>187</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1.1</v>
      </c>
      <c r="V50" s="298" t="s">
        <v>397</v>
      </c>
      <c r="W50" s="288"/>
      <c r="X50" s="2101"/>
      <c r="Y50" s="2102"/>
      <c r="Z50" s="2102"/>
      <c r="AA50" s="2102"/>
      <c r="AB50" s="2102"/>
      <c r="AC50" s="2102"/>
      <c r="AD50" s="2102"/>
      <c r="AE50" s="2102"/>
      <c r="AF50" s="2103"/>
      <c r="AG50" s="2101" t="str">
        <f>INDEX(PT_DIFFERENTIATION_TER,MATCH(B50,PT_DIFFERENTIATION_TER_ID,0))</f>
        <v>Территория 1</v>
      </c>
      <c r="AH50" s="2102"/>
      <c r="AI50" s="2102"/>
      <c r="AJ50" s="2102"/>
      <c r="AK50" s="2102"/>
      <c r="AL50" s="2102"/>
      <c r="AM50" s="2102"/>
      <c r="AN50" s="2102"/>
      <c r="AO50" s="2102"/>
      <c r="AP50" s="3354"/>
      <c r="AQ50" s="3355"/>
      <c r="AR50" s="3355"/>
      <c r="AS50" s="3355"/>
      <c r="AT50" s="3355"/>
      <c r="AU50" s="3355"/>
      <c r="AV50" s="3355"/>
      <c r="AW50" s="3355"/>
      <c r="AX50" s="3356"/>
      <c r="AY50" s="3354"/>
      <c r="AZ50" s="3355"/>
      <c r="BA50" s="3355"/>
      <c r="BB50" s="3355"/>
      <c r="BC50" s="3355"/>
      <c r="BD50" s="3355"/>
      <c r="BE50" s="3355"/>
      <c r="BF50" s="3355"/>
      <c r="BG50" s="3356"/>
      <c r="BH50" s="3354"/>
      <c r="BI50" s="3355"/>
      <c r="BJ50" s="3355"/>
      <c r="BK50" s="3355"/>
      <c r="BL50" s="3355"/>
      <c r="BM50" s="3355"/>
      <c r="BN50" s="3355"/>
      <c r="BO50" s="3355"/>
      <c r="BP50" s="3356"/>
      <c r="BQ50" s="3354"/>
      <c r="BR50" s="3355"/>
      <c r="BS50" s="3355"/>
      <c r="BT50" s="3355"/>
      <c r="BU50" s="3355"/>
      <c r="BV50" s="3355"/>
      <c r="BW50" s="3355"/>
      <c r="BX50" s="3355"/>
      <c r="BY50" s="3356"/>
      <c r="BZ50" s="3354"/>
      <c r="CA50" s="3355"/>
      <c r="CB50" s="3355"/>
      <c r="CC50" s="3355"/>
      <c r="CD50" s="3355"/>
      <c r="CE50" s="3355"/>
      <c r="CF50" s="3355"/>
      <c r="CG50" s="3355"/>
      <c r="CH50" s="3356"/>
      <c r="CI50" s="3354"/>
      <c r="CJ50" s="3355"/>
      <c r="CK50" s="3355"/>
      <c r="CL50" s="3355"/>
      <c r="CM50" s="3355"/>
      <c r="CN50" s="3355"/>
      <c r="CO50" s="3355"/>
      <c r="CP50" s="3355"/>
      <c r="CQ50" s="3356"/>
      <c r="CR50" s="3354"/>
      <c r="CS50" s="3355"/>
      <c r="CT50" s="3355"/>
      <c r="CU50" s="3355"/>
      <c r="CV50" s="3355"/>
      <c r="CW50" s="3355"/>
      <c r="CX50" s="3355"/>
      <c r="CY50" s="3355"/>
      <c r="CZ50" s="3356"/>
      <c r="DA50" s="3354"/>
      <c r="DB50" s="3355"/>
      <c r="DC50" s="3355"/>
      <c r="DD50" s="3355"/>
      <c r="DE50" s="3355"/>
      <c r="DF50" s="3355"/>
      <c r="DG50" s="3355"/>
      <c r="DH50" s="3355"/>
      <c r="DI50" s="3356"/>
      <c r="DJ50" s="3354"/>
      <c r="DK50" s="3355"/>
      <c r="DL50" s="3355"/>
      <c r="DM50" s="3355"/>
      <c r="DN50" s="3355"/>
      <c r="DO50" s="3355"/>
      <c r="DP50" s="3355"/>
      <c r="DQ50" s="3355"/>
      <c r="DR50" s="3356"/>
      <c r="DS50" s="2103"/>
      <c r="DT50" s="1286" t="s">
        <v>398</v>
      </c>
      <c r="DV50" s="506"/>
      <c r="DW50" s="506" t="str">
        <f>IF(V50="","",V50)</f>
        <v>Территория действия тарифа</v>
      </c>
      <c r="DX50" s="506"/>
      <c r="DY50" s="506"/>
    </row>
    <row customHeight="1" ht="22.5">
      <c r="A51" s="1296" t="s">
        <v>186</v>
      </c>
      <c r="B51" s="1296" t="s">
        <v>187</v>
      </c>
      <c r="C51" s="1296" t="s">
        <v>188</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1.1.1</v>
      </c>
      <c r="V51" s="299" t="s">
        <v>399</v>
      </c>
      <c r="W51" s="288"/>
      <c r="X51" s="2101"/>
      <c r="Y51" s="2102"/>
      <c r="Z51" s="2102"/>
      <c r="AA51" s="2102"/>
      <c r="AB51" s="2102"/>
      <c r="AC51" s="2102"/>
      <c r="AD51" s="2102"/>
      <c r="AE51" s="2102"/>
      <c r="AF51" s="2103"/>
      <c r="AG51" s="2101" t="str">
        <f>INDEX(PT_DIFFERENTIATION_CS,MATCH(C51,PT_DIFFERENTIATION_CS_ID,0))</f>
        <v>без дифференциации</v>
      </c>
      <c r="AH51" s="2102"/>
      <c r="AI51" s="2102"/>
      <c r="AJ51" s="2102"/>
      <c r="AK51" s="2102"/>
      <c r="AL51" s="2102"/>
      <c r="AM51" s="2102"/>
      <c r="AN51" s="2102"/>
      <c r="AO51" s="2102"/>
      <c r="AP51" s="3354"/>
      <c r="AQ51" s="3355"/>
      <c r="AR51" s="3355"/>
      <c r="AS51" s="3355"/>
      <c r="AT51" s="3355"/>
      <c r="AU51" s="3355"/>
      <c r="AV51" s="3355"/>
      <c r="AW51" s="3355"/>
      <c r="AX51" s="3356"/>
      <c r="AY51" s="3354"/>
      <c r="AZ51" s="3355"/>
      <c r="BA51" s="3355"/>
      <c r="BB51" s="3355"/>
      <c r="BC51" s="3355"/>
      <c r="BD51" s="3355"/>
      <c r="BE51" s="3355"/>
      <c r="BF51" s="3355"/>
      <c r="BG51" s="3356"/>
      <c r="BH51" s="3354"/>
      <c r="BI51" s="3355"/>
      <c r="BJ51" s="3355"/>
      <c r="BK51" s="3355"/>
      <c r="BL51" s="3355"/>
      <c r="BM51" s="3355"/>
      <c r="BN51" s="3355"/>
      <c r="BO51" s="3355"/>
      <c r="BP51" s="3356"/>
      <c r="BQ51" s="3354"/>
      <c r="BR51" s="3355"/>
      <c r="BS51" s="3355"/>
      <c r="BT51" s="3355"/>
      <c r="BU51" s="3355"/>
      <c r="BV51" s="3355"/>
      <c r="BW51" s="3355"/>
      <c r="BX51" s="3355"/>
      <c r="BY51" s="3356"/>
      <c r="BZ51" s="3354"/>
      <c r="CA51" s="3355"/>
      <c r="CB51" s="3355"/>
      <c r="CC51" s="3355"/>
      <c r="CD51" s="3355"/>
      <c r="CE51" s="3355"/>
      <c r="CF51" s="3355"/>
      <c r="CG51" s="3355"/>
      <c r="CH51" s="3356"/>
      <c r="CI51" s="3354"/>
      <c r="CJ51" s="3355"/>
      <c r="CK51" s="3355"/>
      <c r="CL51" s="3355"/>
      <c r="CM51" s="3355"/>
      <c r="CN51" s="3355"/>
      <c r="CO51" s="3355"/>
      <c r="CP51" s="3355"/>
      <c r="CQ51" s="3356"/>
      <c r="CR51" s="3354"/>
      <c r="CS51" s="3355"/>
      <c r="CT51" s="3355"/>
      <c r="CU51" s="3355"/>
      <c r="CV51" s="3355"/>
      <c r="CW51" s="3355"/>
      <c r="CX51" s="3355"/>
      <c r="CY51" s="3355"/>
      <c r="CZ51" s="3356"/>
      <c r="DA51" s="3354"/>
      <c r="DB51" s="3355"/>
      <c r="DC51" s="3355"/>
      <c r="DD51" s="3355"/>
      <c r="DE51" s="3355"/>
      <c r="DF51" s="3355"/>
      <c r="DG51" s="3355"/>
      <c r="DH51" s="3355"/>
      <c r="DI51" s="3356"/>
      <c r="DJ51" s="3354"/>
      <c r="DK51" s="3355"/>
      <c r="DL51" s="3355"/>
      <c r="DM51" s="3355"/>
      <c r="DN51" s="3355"/>
      <c r="DO51" s="3355"/>
      <c r="DP51" s="3355"/>
      <c r="DQ51" s="3355"/>
      <c r="DR51" s="3356"/>
      <c r="DS51" s="2103"/>
      <c r="DT51" s="1286" t="s">
        <v>400</v>
      </c>
      <c r="DV51" s="506"/>
      <c r="DW51" s="506" t="str">
        <f>IF(V51="","",V51)</f>
        <v>Наименование системы теплоснабжения </v>
      </c>
      <c r="DX51" s="506"/>
      <c r="DY51" s="506"/>
    </row>
    <row customHeight="1" ht="21">
      <c r="A52" s="1296" t="s">
        <v>186</v>
      </c>
      <c r="B52" s="1296" t="s">
        <v>187</v>
      </c>
      <c r="C52" s="1296" t="s">
        <v>188</v>
      </c>
      <c r="D52" s="1296" t="s">
        <v>189</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1.1.1.1</v>
      </c>
      <c r="V52" s="300" t="s">
        <v>401</v>
      </c>
      <c r="W52" s="288"/>
      <c r="X52" s="2101"/>
      <c r="Y52" s="2102"/>
      <c r="Z52" s="2102"/>
      <c r="AA52" s="2102"/>
      <c r="AB52" s="2102"/>
      <c r="AC52" s="2102"/>
      <c r="AD52" s="2102"/>
      <c r="AE52" s="2102"/>
      <c r="AF52" s="2103"/>
      <c r="AG52" s="2101" t="str">
        <f>INDEX(PT_DIFFERENTIATION_IST_TE,MATCH(D52,PT_DIFFERENTIATION_IST_TE_ID,0))</f>
        <v>без дифференциации</v>
      </c>
      <c r="AH52" s="2102"/>
      <c r="AI52" s="2102"/>
      <c r="AJ52" s="2102"/>
      <c r="AK52" s="2102"/>
      <c r="AL52" s="2102"/>
      <c r="AM52" s="2102"/>
      <c r="AN52" s="2102"/>
      <c r="AO52" s="2102"/>
      <c r="AP52" s="3354"/>
      <c r="AQ52" s="3355"/>
      <c r="AR52" s="3355"/>
      <c r="AS52" s="3355"/>
      <c r="AT52" s="3355"/>
      <c r="AU52" s="3355"/>
      <c r="AV52" s="3355"/>
      <c r="AW52" s="3355"/>
      <c r="AX52" s="3356"/>
      <c r="AY52" s="3354"/>
      <c r="AZ52" s="3355"/>
      <c r="BA52" s="3355"/>
      <c r="BB52" s="3355"/>
      <c r="BC52" s="3355"/>
      <c r="BD52" s="3355"/>
      <c r="BE52" s="3355"/>
      <c r="BF52" s="3355"/>
      <c r="BG52" s="3356"/>
      <c r="BH52" s="3354"/>
      <c r="BI52" s="3355"/>
      <c r="BJ52" s="3355"/>
      <c r="BK52" s="3355"/>
      <c r="BL52" s="3355"/>
      <c r="BM52" s="3355"/>
      <c r="BN52" s="3355"/>
      <c r="BO52" s="3355"/>
      <c r="BP52" s="3356"/>
      <c r="BQ52" s="3354"/>
      <c r="BR52" s="3355"/>
      <c r="BS52" s="3355"/>
      <c r="BT52" s="3355"/>
      <c r="BU52" s="3355"/>
      <c r="BV52" s="3355"/>
      <c r="BW52" s="3355"/>
      <c r="BX52" s="3355"/>
      <c r="BY52" s="3356"/>
      <c r="BZ52" s="3354"/>
      <c r="CA52" s="3355"/>
      <c r="CB52" s="3355"/>
      <c r="CC52" s="3355"/>
      <c r="CD52" s="3355"/>
      <c r="CE52" s="3355"/>
      <c r="CF52" s="3355"/>
      <c r="CG52" s="3355"/>
      <c r="CH52" s="3356"/>
      <c r="CI52" s="3354"/>
      <c r="CJ52" s="3355"/>
      <c r="CK52" s="3355"/>
      <c r="CL52" s="3355"/>
      <c r="CM52" s="3355"/>
      <c r="CN52" s="3355"/>
      <c r="CO52" s="3355"/>
      <c r="CP52" s="3355"/>
      <c r="CQ52" s="3356"/>
      <c r="CR52" s="3354"/>
      <c r="CS52" s="3355"/>
      <c r="CT52" s="3355"/>
      <c r="CU52" s="3355"/>
      <c r="CV52" s="3355"/>
      <c r="CW52" s="3355"/>
      <c r="CX52" s="3355"/>
      <c r="CY52" s="3355"/>
      <c r="CZ52" s="3356"/>
      <c r="DA52" s="3354"/>
      <c r="DB52" s="3355"/>
      <c r="DC52" s="3355"/>
      <c r="DD52" s="3355"/>
      <c r="DE52" s="3355"/>
      <c r="DF52" s="3355"/>
      <c r="DG52" s="3355"/>
      <c r="DH52" s="3355"/>
      <c r="DI52" s="3356"/>
      <c r="DJ52" s="3354"/>
      <c r="DK52" s="3355"/>
      <c r="DL52" s="3355"/>
      <c r="DM52" s="3355"/>
      <c r="DN52" s="3355"/>
      <c r="DO52" s="3355"/>
      <c r="DP52" s="3355"/>
      <c r="DQ52" s="3355"/>
      <c r="DR52" s="3356"/>
      <c r="DS52" s="2103"/>
      <c r="DT52" s="1286" t="s">
        <v>402</v>
      </c>
      <c r="DV52" s="506"/>
      <c r="DW52" s="506" t="str">
        <f>IF(V52="","",V52)</f>
        <v>Источник тепловой энергии  </v>
      </c>
      <c r="DX52" s="506"/>
      <c r="DY52" s="506"/>
    </row>
    <row s="2612" customFormat="1" customHeight="1" ht="0">
      <c r="A53" s="1405" t="s">
        <v>186</v>
      </c>
      <c r="B53" s="1405" t="s">
        <v>187</v>
      </c>
      <c r="C53" s="1405" t="s">
        <v>188</v>
      </c>
      <c r="D53" s="1405" t="s">
        <v>189</v>
      </c>
      <c r="E53" s="2168"/>
      <c r="F53" s="2168"/>
      <c r="G53" s="2168"/>
      <c r="H53" s="2170"/>
      <c r="I53" s="1971" t="str">
        <f>U52&amp;".1"</f>
        <v>1.1.1.1.1</v>
      </c>
      <c r="J53" s="1405"/>
      <c r="K53" s="1405"/>
      <c r="L53" s="1405"/>
      <c r="M53" s="1411" t="s">
        <v>403</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4543"/>
      <c r="AQ53" s="4544"/>
      <c r="AR53" s="4544"/>
      <c r="AS53" s="4544"/>
      <c r="AT53" s="4544"/>
      <c r="AU53" s="4544"/>
      <c r="AV53" s="4544"/>
      <c r="AW53" s="4544"/>
      <c r="AX53" s="4545"/>
      <c r="AY53" s="4543"/>
      <c r="AZ53" s="4544"/>
      <c r="BA53" s="4544"/>
      <c r="BB53" s="4544"/>
      <c r="BC53" s="4544"/>
      <c r="BD53" s="4544"/>
      <c r="BE53" s="4544"/>
      <c r="BF53" s="4544"/>
      <c r="BG53" s="4545"/>
      <c r="BH53" s="4543"/>
      <c r="BI53" s="4544"/>
      <c r="BJ53" s="4544"/>
      <c r="BK53" s="4544"/>
      <c r="BL53" s="4544"/>
      <c r="BM53" s="4544"/>
      <c r="BN53" s="4544"/>
      <c r="BO53" s="4544"/>
      <c r="BP53" s="4545"/>
      <c r="BQ53" s="4543"/>
      <c r="BR53" s="4544"/>
      <c r="BS53" s="4544"/>
      <c r="BT53" s="4544"/>
      <c r="BU53" s="4544"/>
      <c r="BV53" s="4544"/>
      <c r="BW53" s="4544"/>
      <c r="BX53" s="4544"/>
      <c r="BY53" s="4545"/>
      <c r="BZ53" s="4543"/>
      <c r="CA53" s="4544"/>
      <c r="CB53" s="4544"/>
      <c r="CC53" s="4544"/>
      <c r="CD53" s="4544"/>
      <c r="CE53" s="4544"/>
      <c r="CF53" s="4544"/>
      <c r="CG53" s="4544"/>
      <c r="CH53" s="4545"/>
      <c r="CI53" s="4543"/>
      <c r="CJ53" s="4544"/>
      <c r="CK53" s="4544"/>
      <c r="CL53" s="4544"/>
      <c r="CM53" s="4544"/>
      <c r="CN53" s="4544"/>
      <c r="CO53" s="4544"/>
      <c r="CP53" s="4544"/>
      <c r="CQ53" s="4545"/>
      <c r="CR53" s="4543"/>
      <c r="CS53" s="4544"/>
      <c r="CT53" s="4544"/>
      <c r="CU53" s="4544"/>
      <c r="CV53" s="4544"/>
      <c r="CW53" s="4544"/>
      <c r="CX53" s="4544"/>
      <c r="CY53" s="4544"/>
      <c r="CZ53" s="4545"/>
      <c r="DA53" s="4543"/>
      <c r="DB53" s="4544"/>
      <c r="DC53" s="4544"/>
      <c r="DD53" s="4544"/>
      <c r="DE53" s="4544"/>
      <c r="DF53" s="4544"/>
      <c r="DG53" s="4544"/>
      <c r="DH53" s="4544"/>
      <c r="DI53" s="4545"/>
      <c r="DJ53" s="4543"/>
      <c r="DK53" s="4544"/>
      <c r="DL53" s="4544"/>
      <c r="DM53" s="4544"/>
      <c r="DN53" s="4544"/>
      <c r="DO53" s="4544"/>
      <c r="DP53" s="4544"/>
      <c r="DQ53" s="4544"/>
      <c r="DR53" s="4545"/>
      <c r="DS53" s="2149"/>
      <c r="DT53" s="1415"/>
      <c r="DV53" s="506"/>
      <c r="DW53" s="506" t="str">
        <f>IF(V53="","",V53)</f>
        <v/>
      </c>
      <c r="DX53" s="506"/>
      <c r="DY53" s="506"/>
    </row>
    <row customHeight="1" ht="21">
      <c r="A54" s="1296" t="s">
        <v>186</v>
      </c>
      <c r="B54" s="1296" t="s">
        <v>187</v>
      </c>
      <c r="C54" s="1296" t="s">
        <v>188</v>
      </c>
      <c r="D54" s="1296" t="s">
        <v>189</v>
      </c>
      <c r="E54" s="2168"/>
      <c r="F54" s="2168"/>
      <c r="G54" s="2168"/>
      <c r="H54" s="2170"/>
      <c r="I54" s="1955"/>
      <c r="J54" s="1971" t="str">
        <f>I53&amp;".1"</f>
        <v>1.1.1.1.1.1</v>
      </c>
      <c r="K54" s="1296"/>
      <c r="L54" s="1296"/>
      <c r="M54" s="1340" t="s">
        <v>406</v>
      </c>
      <c r="Q54" s="2111"/>
      <c r="R54" s="2111">
        <v>1</v>
      </c>
      <c r="S54" s="524"/>
      <c r="T54" s="353"/>
      <c r="U54" s="1366" t="str">
        <f>$J54</f>
        <v>1.1.1.1.1.1</v>
      </c>
      <c r="V54" s="274" t="s">
        <v>407</v>
      </c>
      <c r="W54" s="288"/>
      <c r="X54" s="2095"/>
      <c r="Y54" s="2096"/>
      <c r="Z54" s="2096"/>
      <c r="AA54" s="2096"/>
      <c r="AB54" s="2096"/>
      <c r="AC54" s="2088"/>
      <c r="AD54" s="2088"/>
      <c r="AE54" s="2088"/>
      <c r="AF54" s="2171"/>
      <c r="AG54" s="2095" t="s">
        <v>451</v>
      </c>
      <c r="AH54" s="2096"/>
      <c r="AI54" s="2096"/>
      <c r="AJ54" s="2096"/>
      <c r="AK54" s="2096"/>
      <c r="AL54" s="2096"/>
      <c r="AM54" s="2096"/>
      <c r="AN54" s="2096"/>
      <c r="AO54" s="2096"/>
      <c r="AP54" s="3375"/>
      <c r="AQ54" s="3376"/>
      <c r="AR54" s="3376"/>
      <c r="AS54" s="3376"/>
      <c r="AT54" s="3376"/>
      <c r="AU54" s="4849"/>
      <c r="AV54" s="4849"/>
      <c r="AW54" s="4849"/>
      <c r="AX54" s="4850"/>
      <c r="AY54" s="3375"/>
      <c r="AZ54" s="3376"/>
      <c r="BA54" s="3376"/>
      <c r="BB54" s="3376"/>
      <c r="BC54" s="3376"/>
      <c r="BD54" s="4849"/>
      <c r="BE54" s="4849"/>
      <c r="BF54" s="4849"/>
      <c r="BG54" s="4850"/>
      <c r="BH54" s="3375"/>
      <c r="BI54" s="3376"/>
      <c r="BJ54" s="3376"/>
      <c r="BK54" s="3376"/>
      <c r="BL54" s="3376"/>
      <c r="BM54" s="4849"/>
      <c r="BN54" s="4849"/>
      <c r="BO54" s="4849"/>
      <c r="BP54" s="4850"/>
      <c r="BQ54" s="3375"/>
      <c r="BR54" s="3376"/>
      <c r="BS54" s="3376"/>
      <c r="BT54" s="3376"/>
      <c r="BU54" s="3376"/>
      <c r="BV54" s="4849"/>
      <c r="BW54" s="4849"/>
      <c r="BX54" s="4849"/>
      <c r="BY54" s="4850"/>
      <c r="BZ54" s="3375"/>
      <c r="CA54" s="3376"/>
      <c r="CB54" s="3376"/>
      <c r="CC54" s="3376"/>
      <c r="CD54" s="3376"/>
      <c r="CE54" s="4849"/>
      <c r="CF54" s="4849"/>
      <c r="CG54" s="4849"/>
      <c r="CH54" s="4850"/>
      <c r="CI54" s="3375"/>
      <c r="CJ54" s="3376"/>
      <c r="CK54" s="3376"/>
      <c r="CL54" s="3376"/>
      <c r="CM54" s="3376"/>
      <c r="CN54" s="4849"/>
      <c r="CO54" s="4849"/>
      <c r="CP54" s="4849"/>
      <c r="CQ54" s="4850"/>
      <c r="CR54" s="3375"/>
      <c r="CS54" s="3376"/>
      <c r="CT54" s="3376"/>
      <c r="CU54" s="3376"/>
      <c r="CV54" s="3376"/>
      <c r="CW54" s="4849"/>
      <c r="CX54" s="4849"/>
      <c r="CY54" s="4849"/>
      <c r="CZ54" s="4850"/>
      <c r="DA54" s="3375"/>
      <c r="DB54" s="3376"/>
      <c r="DC54" s="3376"/>
      <c r="DD54" s="3376"/>
      <c r="DE54" s="3376"/>
      <c r="DF54" s="4849"/>
      <c r="DG54" s="4849"/>
      <c r="DH54" s="4849"/>
      <c r="DI54" s="4850"/>
      <c r="DJ54" s="3375"/>
      <c r="DK54" s="3376"/>
      <c r="DL54" s="3376"/>
      <c r="DM54" s="3376"/>
      <c r="DN54" s="3376"/>
      <c r="DO54" s="4849"/>
      <c r="DP54" s="4849"/>
      <c r="DQ54" s="4849"/>
      <c r="DR54" s="4850"/>
      <c r="DS54" s="2097"/>
      <c r="DT54" s="1286" t="s">
        <v>408</v>
      </c>
      <c r="DV54" s="506"/>
      <c r="DW54" s="506" t="str">
        <f>IF(V54="","",V54)</f>
        <v>Группа потребителей</v>
      </c>
      <c r="DX54" s="506"/>
      <c r="DY54" s="506"/>
    </row>
    <row customHeight="1" ht="132.75">
      <c r="A55" s="1296" t="s">
        <v>186</v>
      </c>
      <c r="B55" s="1296" t="s">
        <v>187</v>
      </c>
      <c r="C55" s="1296" t="s">
        <v>188</v>
      </c>
      <c r="D55" s="1296" t="s">
        <v>189</v>
      </c>
      <c r="E55" s="2168"/>
      <c r="F55" s="2168"/>
      <c r="G55" s="2168"/>
      <c r="H55" s="2170"/>
      <c r="I55" s="1955"/>
      <c r="J55" s="1955"/>
      <c r="K55" s="1971" t="str">
        <f>J54&amp;".1"</f>
        <v>1.1.1.1.1.1.1</v>
      </c>
      <c r="L55" s="125"/>
      <c r="M55" s="1340" t="s">
        <v>409</v>
      </c>
      <c r="Q55" s="2111"/>
      <c r="R55" s="2111"/>
      <c r="S55" s="524">
        <v>1</v>
      </c>
      <c r="T55" s="353"/>
      <c r="U55" s="1366" t="str">
        <f>$K55</f>
        <v>1.1.1.1.1.1.1</v>
      </c>
      <c r="V55" s="1377" t="s">
        <v>467</v>
      </c>
      <c r="W55" s="288"/>
      <c r="X55" s="757"/>
      <c r="Y55" s="757"/>
      <c r="Z55" s="757"/>
      <c r="AA55" s="757"/>
      <c r="AB55" s="1435"/>
      <c r="AC55" s="2112"/>
      <c r="AD55" s="1981" t="s">
        <v>61</v>
      </c>
      <c r="AE55" s="2112"/>
      <c r="AF55" s="1981" t="s">
        <v>61</v>
      </c>
      <c r="AG55" s="1437">
        <f>AH55+AI55*0.05807</f>
        <v>215.1995052</v>
      </c>
      <c r="AH55" s="757">
        <v>42.13</v>
      </c>
      <c r="AI55" s="757">
        <v>2980.36</v>
      </c>
      <c r="AJ55" s="757"/>
      <c r="AK55" s="1285"/>
      <c r="AL55" s="3390">
        <v>45292.445763888885</v>
      </c>
      <c r="AM55" s="1981" t="s">
        <v>61</v>
      </c>
      <c r="AN55" s="3390">
        <v>45473.44582175926</v>
      </c>
      <c r="AO55" s="1981" t="s">
        <v>61</v>
      </c>
      <c r="AP55" s="3387">
        <f>AQ55+AR55*0.05807</f>
        <v>236.2162612</v>
      </c>
      <c r="AQ55" s="3387">
        <v>46.26</v>
      </c>
      <c r="AR55" s="3387">
        <v>3271.16</v>
      </c>
      <c r="AS55" s="3387"/>
      <c r="AT55" s="4854"/>
      <c r="AU55" s="3390">
        <v>45474.445925925924</v>
      </c>
      <c r="AV55" s="2829" t="s">
        <v>61</v>
      </c>
      <c r="AW55" s="3390">
        <v>45657.44600694445</v>
      </c>
      <c r="AX55" s="2829" t="s">
        <v>61</v>
      </c>
      <c r="AY55" s="3387">
        <f>AZ55+BA55*0.05807</f>
        <v>236.2162612</v>
      </c>
      <c r="AZ55" s="3387">
        <v>46.26</v>
      </c>
      <c r="BA55" s="3387">
        <v>3271.16</v>
      </c>
      <c r="BB55" s="3387"/>
      <c r="BC55" s="4854"/>
      <c r="BD55" s="3390">
        <v>45658.44652777778</v>
      </c>
      <c r="BE55" s="2829" t="s">
        <v>61</v>
      </c>
      <c r="BF55" s="3390">
        <v>45838.44662037037</v>
      </c>
      <c r="BG55" s="2829" t="s">
        <v>61</v>
      </c>
      <c r="BH55" s="3387">
        <f>BI55+BJ55*0.05807</f>
        <v>249.4422513</v>
      </c>
      <c r="BI55" s="3387">
        <v>48.66</v>
      </c>
      <c r="BJ55" s="3387">
        <v>3457.59</v>
      </c>
      <c r="BK55" s="3387"/>
      <c r="BL55" s="4854"/>
      <c r="BM55" s="3390">
        <v>45839.44701388889</v>
      </c>
      <c r="BN55" s="2829" t="s">
        <v>61</v>
      </c>
      <c r="BO55" s="3390">
        <v>46022.44730324074</v>
      </c>
      <c r="BP55" s="2829" t="s">
        <v>61</v>
      </c>
      <c r="BQ55" s="3387">
        <f>BR55+BS55*0.05807</f>
        <v>249.4422513</v>
      </c>
      <c r="BR55" s="3387">
        <v>48.66</v>
      </c>
      <c r="BS55" s="3387">
        <v>3457.59</v>
      </c>
      <c r="BT55" s="3387"/>
      <c r="BU55" s="4854"/>
      <c r="BV55" s="3390">
        <v>46023.447650462964</v>
      </c>
      <c r="BW55" s="2829" t="s">
        <v>61</v>
      </c>
      <c r="BX55" s="3390">
        <v>46203.44775462963</v>
      </c>
      <c r="BY55" s="2829" t="s">
        <v>61</v>
      </c>
      <c r="BZ55" s="3387">
        <f>CA55+CB55*0.05807</f>
        <v>259.4133323</v>
      </c>
      <c r="CA55" s="3387">
        <v>50.6</v>
      </c>
      <c r="CB55" s="3387">
        <v>3595.89</v>
      </c>
      <c r="CC55" s="3387"/>
      <c r="CD55" s="4854"/>
      <c r="CE55" s="3390">
        <v>46204.447905092595</v>
      </c>
      <c r="CF55" s="2829" t="s">
        <v>61</v>
      </c>
      <c r="CG55" s="3390">
        <v>46387.44803240741</v>
      </c>
      <c r="CH55" s="2829" t="s">
        <v>61</v>
      </c>
      <c r="CI55" s="3387">
        <f>CJ55+CK55*0.05807</f>
        <v>259.4133323</v>
      </c>
      <c r="CJ55" s="3387">
        <v>50.6</v>
      </c>
      <c r="CK55" s="3387">
        <v>3595.89</v>
      </c>
      <c r="CL55" s="3387"/>
      <c r="CM55" s="4854"/>
      <c r="CN55" s="3390">
        <v>46388.448287037034</v>
      </c>
      <c r="CO55" s="2829" t="s">
        <v>61</v>
      </c>
      <c r="CP55" s="3390">
        <v>46568.44836805556</v>
      </c>
      <c r="CQ55" s="2829" t="s">
        <v>61</v>
      </c>
      <c r="CR55" s="3387">
        <f>CS55+CT55*0.05807</f>
        <v>266.9894699</v>
      </c>
      <c r="CS55" s="3387">
        <v>52.62</v>
      </c>
      <c r="CT55" s="3387">
        <v>3691.57</v>
      </c>
      <c r="CU55" s="3387"/>
      <c r="CV55" s="4854"/>
      <c r="CW55" s="3390">
        <v>46569.448483796295</v>
      </c>
      <c r="CX55" s="2829" t="s">
        <v>61</v>
      </c>
      <c r="CY55" s="3390">
        <v>46752.44857638889</v>
      </c>
      <c r="CZ55" s="2829" t="s">
        <v>61</v>
      </c>
      <c r="DA55" s="3387">
        <f>DB55+DC55*0.05807</f>
        <v>266.9894699</v>
      </c>
      <c r="DB55" s="3387">
        <v>52.62</v>
      </c>
      <c r="DC55" s="3387">
        <v>3691.57</v>
      </c>
      <c r="DD55" s="3387"/>
      <c r="DE55" s="4854"/>
      <c r="DF55" s="3390">
        <v>46753.44894675926</v>
      </c>
      <c r="DG55" s="2829" t="s">
        <v>61</v>
      </c>
      <c r="DH55" s="3390">
        <v>46934.449166666665</v>
      </c>
      <c r="DI55" s="2829" t="s">
        <v>61</v>
      </c>
      <c r="DJ55" s="3387">
        <f>DK55+DL55*0.05807</f>
        <v>276.4858458</v>
      </c>
      <c r="DK55" s="3387">
        <v>54.72</v>
      </c>
      <c r="DL55" s="3387">
        <v>3818.94</v>
      </c>
      <c r="DM55" s="3387"/>
      <c r="DN55" s="4854"/>
      <c r="DO55" s="3390">
        <v>46935.44929398148</v>
      </c>
      <c r="DP55" s="2829" t="s">
        <v>61</v>
      </c>
      <c r="DQ55" s="3390">
        <v>47118.449421296296</v>
      </c>
      <c r="DR55" s="2829" t="s">
        <v>61</v>
      </c>
      <c r="DS55" s="1378"/>
      <c r="DT55" s="1337" t="s">
        <v>455</v>
      </c>
      <c r="DU55" s="517">
        <f>STRCHECKDATE(X57:DS57)</f>
      </c>
      <c r="DV55" s="506"/>
      <c r="DW55" s="506" t="str">
        <f>IF(V55="","",V55)</f>
        <v>горячая вода в системе централизованного теплоснабжения на горячее водоснабжение</v>
      </c>
      <c r="DX55" s="506"/>
      <c r="DY55" s="506"/>
    </row>
    <row customHeight="1" ht="11.25">
      <c r="A56" s="1296" t="s">
        <v>186</v>
      </c>
      <c r="B56" s="1296" t="s">
        <v>187</v>
      </c>
      <c r="C56" s="1296" t="s">
        <v>188</v>
      </c>
      <c r="D56" s="1296" t="s">
        <v>189</v>
      </c>
      <c r="E56" s="2168"/>
      <c r="F56" s="2168"/>
      <c r="G56" s="2168"/>
      <c r="H56" s="2170"/>
      <c r="I56" s="1955"/>
      <c r="J56" s="1955"/>
      <c r="K56" s="1955"/>
      <c r="L56" s="1971" t="str">
        <f>K55&amp;".1"</f>
        <v>1.1.1.1.1.1.1.1</v>
      </c>
      <c r="M56" s="1340"/>
      <c r="Q56" s="2111"/>
      <c r="R56" s="2111"/>
      <c r="S56" s="524">
        <v>1</v>
      </c>
      <c r="T56" s="353"/>
      <c r="U56" s="1366" t="str">
        <f>$L56</f>
        <v>1.1.1.1.1.1.1.1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3388"/>
      <c r="AQ56" s="3387"/>
      <c r="AR56" s="3387"/>
      <c r="AS56" s="3387"/>
      <c r="AT56" s="4854"/>
      <c r="AU56" s="3396"/>
      <c r="AV56" s="2829"/>
      <c r="AW56" s="3396"/>
      <c r="AX56" s="2829"/>
      <c r="AY56" s="3388"/>
      <c r="AZ56" s="3387"/>
      <c r="BA56" s="3387"/>
      <c r="BB56" s="3387"/>
      <c r="BC56" s="4854"/>
      <c r="BD56" s="3396"/>
      <c r="BE56" s="2829"/>
      <c r="BF56" s="3396"/>
      <c r="BG56" s="2829"/>
      <c r="BH56" s="3388"/>
      <c r="BI56" s="3387"/>
      <c r="BJ56" s="3387"/>
      <c r="BK56" s="3387"/>
      <c r="BL56" s="4854"/>
      <c r="BM56" s="3396"/>
      <c r="BN56" s="2829"/>
      <c r="BO56" s="3396"/>
      <c r="BP56" s="2829"/>
      <c r="BQ56" s="3388"/>
      <c r="BR56" s="3387"/>
      <c r="BS56" s="3387"/>
      <c r="BT56" s="3387"/>
      <c r="BU56" s="4854"/>
      <c r="BV56" s="3396"/>
      <c r="BW56" s="2829"/>
      <c r="BX56" s="3396"/>
      <c r="BY56" s="2829"/>
      <c r="BZ56" s="3388"/>
      <c r="CA56" s="3387"/>
      <c r="CB56" s="3387"/>
      <c r="CC56" s="3387"/>
      <c r="CD56" s="4854"/>
      <c r="CE56" s="3396"/>
      <c r="CF56" s="2829"/>
      <c r="CG56" s="3396"/>
      <c r="CH56" s="2829"/>
      <c r="CI56" s="3388"/>
      <c r="CJ56" s="3387"/>
      <c r="CK56" s="3387"/>
      <c r="CL56" s="3387"/>
      <c r="CM56" s="4854"/>
      <c r="CN56" s="3396"/>
      <c r="CO56" s="2829"/>
      <c r="CP56" s="3396"/>
      <c r="CQ56" s="2829"/>
      <c r="CR56" s="3388"/>
      <c r="CS56" s="3387"/>
      <c r="CT56" s="3387"/>
      <c r="CU56" s="3387"/>
      <c r="CV56" s="4854"/>
      <c r="CW56" s="3396"/>
      <c r="CX56" s="2829"/>
      <c r="CY56" s="3396"/>
      <c r="CZ56" s="2829"/>
      <c r="DA56" s="3388"/>
      <c r="DB56" s="3387"/>
      <c r="DC56" s="3387"/>
      <c r="DD56" s="3387"/>
      <c r="DE56" s="4854"/>
      <c r="DF56" s="3396"/>
      <c r="DG56" s="2829"/>
      <c r="DH56" s="3396"/>
      <c r="DI56" s="2829"/>
      <c r="DJ56" s="3388"/>
      <c r="DK56" s="3387"/>
      <c r="DL56" s="3387"/>
      <c r="DM56" s="3387"/>
      <c r="DN56" s="4854"/>
      <c r="DO56" s="3396"/>
      <c r="DP56" s="2829"/>
      <c r="DQ56" s="3396"/>
      <c r="DR56" s="2829"/>
      <c r="DS56" s="1378"/>
      <c r="DT56" s="2137" t="s">
        <v>456</v>
      </c>
      <c r="DU56" s="517">
        <f>STRCHECKDATE(X58:DS58)</f>
      </c>
      <c r="DV56" s="506"/>
      <c r="DW56" s="506" t="str">
        <f>IF(V56="","",V56)</f>
        <v/>
      </c>
      <c r="DX56" s="506"/>
      <c r="DY56" s="506"/>
    </row>
    <row customHeight="1" ht="0">
      <c r="A57" s="1296" t="s">
        <v>186</v>
      </c>
      <c r="B57" s="1296" t="s">
        <v>187</v>
      </c>
      <c r="C57" s="1296" t="s">
        <v>188</v>
      </c>
      <c r="D57" s="1296" t="s">
        <v>189</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45292.445763888885-45473.44582175926</v>
      </c>
      <c r="AL57" s="2152"/>
      <c r="AM57" s="1981"/>
      <c r="AN57" s="2152"/>
      <c r="AO57" s="1981"/>
      <c r="AP57" s="3388"/>
      <c r="AQ57" s="3388"/>
      <c r="AR57" s="3388"/>
      <c r="AS57" s="3388"/>
      <c r="AT57" s="4860" t="str">
        <f>AU55&amp;"-"&amp;AW55</f>
        <v>45474.445925925924-45657.44600694445</v>
      </c>
      <c r="AU57" s="3396"/>
      <c r="AV57" s="2829"/>
      <c r="AW57" s="3396"/>
      <c r="AX57" s="2829"/>
      <c r="AY57" s="3388"/>
      <c r="AZ57" s="3388"/>
      <c r="BA57" s="3388"/>
      <c r="BB57" s="3388"/>
      <c r="BC57" s="4860" t="str">
        <f>BD55&amp;"-"&amp;BF55</f>
        <v>45658.44652777778-45838.44662037037</v>
      </c>
      <c r="BD57" s="3396"/>
      <c r="BE57" s="2829"/>
      <c r="BF57" s="3396"/>
      <c r="BG57" s="2829"/>
      <c r="BH57" s="3388"/>
      <c r="BI57" s="3388"/>
      <c r="BJ57" s="3388"/>
      <c r="BK57" s="3388"/>
      <c r="BL57" s="4860" t="str">
        <f>BM55&amp;"-"&amp;BO55</f>
        <v>45839.44701388889-46022.44730324074</v>
      </c>
      <c r="BM57" s="3396"/>
      <c r="BN57" s="2829"/>
      <c r="BO57" s="3396"/>
      <c r="BP57" s="2829"/>
      <c r="BQ57" s="3388"/>
      <c r="BR57" s="3388"/>
      <c r="BS57" s="3388"/>
      <c r="BT57" s="3388"/>
      <c r="BU57" s="4860" t="str">
        <f>BV55&amp;"-"&amp;BX55</f>
        <v>46023.447650462964-46203.44775462963</v>
      </c>
      <c r="BV57" s="3396"/>
      <c r="BW57" s="2829"/>
      <c r="BX57" s="3396"/>
      <c r="BY57" s="2829"/>
      <c r="BZ57" s="3388"/>
      <c r="CA57" s="3388"/>
      <c r="CB57" s="3388"/>
      <c r="CC57" s="3388"/>
      <c r="CD57" s="4860" t="str">
        <f>CE55&amp;"-"&amp;CG55</f>
        <v>46204.447905092595-46387.44803240741</v>
      </c>
      <c r="CE57" s="3396"/>
      <c r="CF57" s="2829"/>
      <c r="CG57" s="3396"/>
      <c r="CH57" s="2829"/>
      <c r="CI57" s="3388"/>
      <c r="CJ57" s="3388"/>
      <c r="CK57" s="3388"/>
      <c r="CL57" s="3388"/>
      <c r="CM57" s="4860" t="str">
        <f>CN55&amp;"-"&amp;CP55</f>
        <v>46388.448287037034-46568.44836805556</v>
      </c>
      <c r="CN57" s="3396"/>
      <c r="CO57" s="2829"/>
      <c r="CP57" s="3396"/>
      <c r="CQ57" s="2829"/>
      <c r="CR57" s="3388"/>
      <c r="CS57" s="3388"/>
      <c r="CT57" s="3388"/>
      <c r="CU57" s="3388"/>
      <c r="CV57" s="4860" t="str">
        <f>CW55&amp;"-"&amp;CY55</f>
        <v>46569.448483796295-46752.44857638889</v>
      </c>
      <c r="CW57" s="3396"/>
      <c r="CX57" s="2829"/>
      <c r="CY57" s="3396"/>
      <c r="CZ57" s="2829"/>
      <c r="DA57" s="3388"/>
      <c r="DB57" s="3388"/>
      <c r="DC57" s="3388"/>
      <c r="DD57" s="3388"/>
      <c r="DE57" s="4860" t="str">
        <f>DF55&amp;"-"&amp;DH55</f>
        <v>46753.44894675926-46934.449166666665</v>
      </c>
      <c r="DF57" s="3396"/>
      <c r="DG57" s="2829"/>
      <c r="DH57" s="3396"/>
      <c r="DI57" s="2829"/>
      <c r="DJ57" s="3388"/>
      <c r="DK57" s="3388"/>
      <c r="DL57" s="3388"/>
      <c r="DM57" s="3388"/>
      <c r="DN57" s="4860" t="str">
        <f>DO55&amp;"-"&amp;DQ55</f>
        <v>46935.44929398148-47118.449421296296</v>
      </c>
      <c r="DO57" s="3396"/>
      <c r="DP57" s="2829"/>
      <c r="DQ57" s="3396"/>
      <c r="DR57" s="2829"/>
      <c r="DS57" s="1379"/>
      <c r="DT57" s="2138"/>
      <c r="DV57" s="506"/>
      <c r="DW57" s="506" t="str">
        <f>IF(V57="","",V57)</f>
        <v/>
      </c>
      <c r="DX57" s="506"/>
      <c r="DY57" s="506"/>
    </row>
    <row customHeight="1" ht="11.25">
      <c r="A58" s="1296" t="s">
        <v>186</v>
      </c>
      <c r="B58" s="1296" t="s">
        <v>187</v>
      </c>
      <c r="C58" s="1296" t="s">
        <v>188</v>
      </c>
      <c r="D58" s="1296" t="s">
        <v>189</v>
      </c>
      <c r="E58" s="2168"/>
      <c r="F58" s="2168"/>
      <c r="G58" s="2168"/>
      <c r="H58" s="2170"/>
      <c r="I58" s="1955"/>
      <c r="J58" s="1955"/>
      <c r="K58" s="1971"/>
      <c r="L58" s="1296"/>
      <c r="M58" s="1340"/>
      <c r="Q58" s="2111"/>
      <c r="R58" s="2111"/>
      <c r="S58" s="1361"/>
      <c r="T58" s="352"/>
      <c r="U58" s="1308"/>
      <c r="V58" s="276" t="s">
        <v>457</v>
      </c>
      <c r="W58" s="367"/>
      <c r="X58" s="367"/>
      <c r="Y58" s="367"/>
      <c r="Z58" s="367"/>
      <c r="AA58" s="367"/>
      <c r="AB58" s="367"/>
      <c r="AC58" s="2152"/>
      <c r="AD58" s="1981"/>
      <c r="AE58" s="2152"/>
      <c r="AF58" s="1981"/>
      <c r="AG58" s="367"/>
      <c r="AH58" s="367"/>
      <c r="AI58" s="367"/>
      <c r="AJ58" s="367"/>
      <c r="AK58" s="367"/>
      <c r="AL58" s="2152"/>
      <c r="AM58" s="1981"/>
      <c r="AN58" s="2152"/>
      <c r="AO58" s="1981"/>
      <c r="AP58" s="5117"/>
      <c r="AQ58" s="5118"/>
      <c r="AR58" s="5119"/>
      <c r="AS58" s="5120"/>
      <c r="AT58" s="5121"/>
      <c r="AU58" s="3396"/>
      <c r="AV58" s="2829"/>
      <c r="AW58" s="3396"/>
      <c r="AX58" s="2829"/>
      <c r="AY58" s="5122"/>
      <c r="AZ58" s="5123"/>
      <c r="BA58" s="5124"/>
      <c r="BB58" s="5125"/>
      <c r="BC58" s="5126"/>
      <c r="BD58" s="3396"/>
      <c r="BE58" s="2829"/>
      <c r="BF58" s="3396"/>
      <c r="BG58" s="2829"/>
      <c r="BH58" s="5127"/>
      <c r="BI58" s="5128"/>
      <c r="BJ58" s="5129"/>
      <c r="BK58" s="5130"/>
      <c r="BL58" s="5131"/>
      <c r="BM58" s="3396"/>
      <c r="BN58" s="2829"/>
      <c r="BO58" s="3396"/>
      <c r="BP58" s="2829"/>
      <c r="BQ58" s="5132"/>
      <c r="BR58" s="5133"/>
      <c r="BS58" s="5134"/>
      <c r="BT58" s="5135"/>
      <c r="BU58" s="5136"/>
      <c r="BV58" s="3396"/>
      <c r="BW58" s="2829"/>
      <c r="BX58" s="3396"/>
      <c r="BY58" s="2829"/>
      <c r="BZ58" s="5137"/>
      <c r="CA58" s="5138"/>
      <c r="CB58" s="5139"/>
      <c r="CC58" s="5140"/>
      <c r="CD58" s="5141"/>
      <c r="CE58" s="3396"/>
      <c r="CF58" s="2829"/>
      <c r="CG58" s="3396"/>
      <c r="CH58" s="2829"/>
      <c r="CI58" s="5142"/>
      <c r="CJ58" s="5143"/>
      <c r="CK58" s="5144"/>
      <c r="CL58" s="5145"/>
      <c r="CM58" s="5146"/>
      <c r="CN58" s="3396"/>
      <c r="CO58" s="2829"/>
      <c r="CP58" s="3396"/>
      <c r="CQ58" s="2829"/>
      <c r="CR58" s="5147"/>
      <c r="CS58" s="5148"/>
      <c r="CT58" s="5149"/>
      <c r="CU58" s="5150"/>
      <c r="CV58" s="5151"/>
      <c r="CW58" s="3396"/>
      <c r="CX58" s="2829"/>
      <c r="CY58" s="3396"/>
      <c r="CZ58" s="2829"/>
      <c r="DA58" s="5152"/>
      <c r="DB58" s="5153"/>
      <c r="DC58" s="5154"/>
      <c r="DD58" s="5155"/>
      <c r="DE58" s="5156"/>
      <c r="DF58" s="3396"/>
      <c r="DG58" s="2829"/>
      <c r="DH58" s="3396"/>
      <c r="DI58" s="2829"/>
      <c r="DJ58" s="5157"/>
      <c r="DK58" s="5158"/>
      <c r="DL58" s="5159"/>
      <c r="DM58" s="5160"/>
      <c r="DN58" s="5161"/>
      <c r="DO58" s="3396"/>
      <c r="DP58" s="2829"/>
      <c r="DQ58" s="3396"/>
      <c r="DR58" s="2829"/>
      <c r="DS58" s="319"/>
      <c r="DT58" s="2138"/>
      <c r="DV58" s="506"/>
      <c r="DW58" s="506" t="str">
        <f>IF(V58="","",V58)</f>
        <v>Добавить наименование поставщика</v>
      </c>
      <c r="DX58" s="506"/>
      <c r="DY58" s="506"/>
    </row>
    <row customHeight="1" ht="11.25">
      <c r="A59" s="1296" t="s">
        <v>186</v>
      </c>
      <c r="B59" s="1296" t="s">
        <v>187</v>
      </c>
      <c r="C59" s="1296" t="s">
        <v>188</v>
      </c>
      <c r="D59" s="1296" t="s">
        <v>189</v>
      </c>
      <c r="E59" s="2168"/>
      <c r="F59" s="2168"/>
      <c r="G59" s="2168"/>
      <c r="H59" s="2170"/>
      <c r="I59" s="1955"/>
      <c r="J59" s="1971"/>
      <c r="K59" s="1296"/>
      <c r="L59" s="1296"/>
      <c r="M59" s="1340"/>
      <c r="Q59" s="2111"/>
      <c r="R59" s="2111"/>
      <c r="S59" s="1361"/>
      <c r="T59" s="352"/>
      <c r="U59" s="1308"/>
      <c r="V59" s="275" t="s">
        <v>411</v>
      </c>
      <c r="W59" s="367"/>
      <c r="X59" s="367"/>
      <c r="Y59" s="367"/>
      <c r="Z59" s="367"/>
      <c r="AA59" s="367"/>
      <c r="AB59" s="367"/>
      <c r="AC59" s="1438"/>
      <c r="AD59" s="1438"/>
      <c r="AE59" s="1438"/>
      <c r="AF59" s="1438"/>
      <c r="AG59" s="367"/>
      <c r="AH59" s="367"/>
      <c r="AI59" s="367"/>
      <c r="AJ59" s="367"/>
      <c r="AK59" s="367"/>
      <c r="AL59" s="367"/>
      <c r="AM59" s="367"/>
      <c r="AN59" s="367"/>
      <c r="AO59" s="367"/>
      <c r="AP59" s="5162"/>
      <c r="AQ59" s="5163"/>
      <c r="AR59" s="5164"/>
      <c r="AS59" s="5165"/>
      <c r="AT59" s="5166"/>
      <c r="AU59" s="5167"/>
      <c r="AV59" s="5168"/>
      <c r="AW59" s="5169"/>
      <c r="AX59" s="5170"/>
      <c r="AY59" s="5171"/>
      <c r="AZ59" s="5172"/>
      <c r="BA59" s="5173"/>
      <c r="BB59" s="5174"/>
      <c r="BC59" s="5175"/>
      <c r="BD59" s="5176"/>
      <c r="BE59" s="5177"/>
      <c r="BF59" s="5178"/>
      <c r="BG59" s="5179"/>
      <c r="BH59" s="5180"/>
      <c r="BI59" s="5181"/>
      <c r="BJ59" s="5182"/>
      <c r="BK59" s="5183"/>
      <c r="BL59" s="5184"/>
      <c r="BM59" s="5185"/>
      <c r="BN59" s="5186"/>
      <c r="BO59" s="5187"/>
      <c r="BP59" s="5188"/>
      <c r="BQ59" s="5189"/>
      <c r="BR59" s="5190"/>
      <c r="BS59" s="5191"/>
      <c r="BT59" s="5192"/>
      <c r="BU59" s="5193"/>
      <c r="BV59" s="5194"/>
      <c r="BW59" s="5195"/>
      <c r="BX59" s="5196"/>
      <c r="BY59" s="5197"/>
      <c r="BZ59" s="5198"/>
      <c r="CA59" s="5199"/>
      <c r="CB59" s="5200"/>
      <c r="CC59" s="5201"/>
      <c r="CD59" s="5202"/>
      <c r="CE59" s="5203"/>
      <c r="CF59" s="5204"/>
      <c r="CG59" s="5205"/>
      <c r="CH59" s="5206"/>
      <c r="CI59" s="5207"/>
      <c r="CJ59" s="5208"/>
      <c r="CK59" s="5209"/>
      <c r="CL59" s="5210"/>
      <c r="CM59" s="5211"/>
      <c r="CN59" s="5212"/>
      <c r="CO59" s="5213"/>
      <c r="CP59" s="5214"/>
      <c r="CQ59" s="5215"/>
      <c r="CR59" s="5216"/>
      <c r="CS59" s="5217"/>
      <c r="CT59" s="5218"/>
      <c r="CU59" s="5219"/>
      <c r="CV59" s="5220"/>
      <c r="CW59" s="5221"/>
      <c r="CX59" s="5222"/>
      <c r="CY59" s="5223"/>
      <c r="CZ59" s="5224"/>
      <c r="DA59" s="5225"/>
      <c r="DB59" s="5226"/>
      <c r="DC59" s="5227"/>
      <c r="DD59" s="5228"/>
      <c r="DE59" s="5229"/>
      <c r="DF59" s="5230"/>
      <c r="DG59" s="5231"/>
      <c r="DH59" s="5232"/>
      <c r="DI59" s="5233"/>
      <c r="DJ59" s="5234"/>
      <c r="DK59" s="5235"/>
      <c r="DL59" s="5236"/>
      <c r="DM59" s="5237"/>
      <c r="DN59" s="5238"/>
      <c r="DO59" s="5239"/>
      <c r="DP59" s="5240"/>
      <c r="DQ59" s="5241"/>
      <c r="DR59" s="5242"/>
      <c r="DS59" s="319"/>
      <c r="DT59" s="2139"/>
      <c r="DV59" s="506"/>
      <c r="DW59" s="506" t="str">
        <f>IF(V59="","",V59)</f>
        <v>Добавить вид теплоносителя (параметры теплоносителя)</v>
      </c>
      <c r="DX59" s="506"/>
      <c r="DY59" s="506"/>
    </row>
    <row s="5243" customFormat="1" customHeight="1" ht="21">
      <c r="A60" s="5244"/>
      <c r="B60" s="5244"/>
      <c r="C60" s="5244"/>
      <c r="D60" s="5244"/>
      <c r="E60" s="5245"/>
      <c r="F60" s="5245"/>
      <c r="G60" s="5245"/>
      <c r="H60" s="5245"/>
      <c r="I60" s="3703"/>
      <c r="J60" s="3682" t="str">
        <f>I53&amp;".2"</f>
        <v>1.1.1.1.1.2</v>
      </c>
      <c r="K60" s="5244"/>
      <c r="L60" s="5244"/>
      <c r="M60" s="5246" t="s">
        <v>406</v>
      </c>
      <c r="N60" s="3340"/>
      <c r="O60" s="3340"/>
      <c r="P60" s="5247"/>
      <c r="Q60" s="4272"/>
      <c r="R60" s="4273" t="s">
        <v>425</v>
      </c>
      <c r="S60" s="3678"/>
      <c r="T60" s="4274"/>
      <c r="U60" s="4275" t="str">
        <f>$J60</f>
        <v>1.1.1.1.1.2</v>
      </c>
      <c r="V60" s="4276" t="s">
        <v>407</v>
      </c>
      <c r="W60" s="4277"/>
      <c r="X60" s="3375"/>
      <c r="Y60" s="3376"/>
      <c r="Z60" s="3376"/>
      <c r="AA60" s="3376"/>
      <c r="AB60" s="3376"/>
      <c r="AC60" s="4849"/>
      <c r="AD60" s="4849"/>
      <c r="AE60" s="4849"/>
      <c r="AF60" s="4850"/>
      <c r="AG60" s="3375" t="s">
        <v>452</v>
      </c>
      <c r="AH60" s="3376"/>
      <c r="AI60" s="3376"/>
      <c r="AJ60" s="3376"/>
      <c r="AK60" s="3376"/>
      <c r="AL60" s="3376"/>
      <c r="AM60" s="3376"/>
      <c r="AN60" s="3376"/>
      <c r="AO60" s="3376"/>
      <c r="AP60" s="3375"/>
      <c r="AQ60" s="3376"/>
      <c r="AR60" s="3376"/>
      <c r="AS60" s="3376"/>
      <c r="AT60" s="3376"/>
      <c r="AU60" s="4849"/>
      <c r="AV60" s="4849"/>
      <c r="AW60" s="4849"/>
      <c r="AX60" s="4850"/>
      <c r="AY60" s="3375"/>
      <c r="AZ60" s="3376"/>
      <c r="BA60" s="3376"/>
      <c r="BB60" s="3376"/>
      <c r="BC60" s="3376"/>
      <c r="BD60" s="4849"/>
      <c r="BE60" s="4849"/>
      <c r="BF60" s="4849"/>
      <c r="BG60" s="4850"/>
      <c r="BH60" s="3375"/>
      <c r="BI60" s="3376"/>
      <c r="BJ60" s="3376"/>
      <c r="BK60" s="3376"/>
      <c r="BL60" s="3376"/>
      <c r="BM60" s="4849"/>
      <c r="BN60" s="4849"/>
      <c r="BO60" s="4849"/>
      <c r="BP60" s="4850"/>
      <c r="BQ60" s="3375"/>
      <c r="BR60" s="3376"/>
      <c r="BS60" s="3376"/>
      <c r="BT60" s="3376"/>
      <c r="BU60" s="3376"/>
      <c r="BV60" s="4849"/>
      <c r="BW60" s="4849"/>
      <c r="BX60" s="4849"/>
      <c r="BY60" s="4850"/>
      <c r="BZ60" s="3375"/>
      <c r="CA60" s="3376"/>
      <c r="CB60" s="3376"/>
      <c r="CC60" s="3376"/>
      <c r="CD60" s="3376"/>
      <c r="CE60" s="4849"/>
      <c r="CF60" s="4849"/>
      <c r="CG60" s="4849"/>
      <c r="CH60" s="4850"/>
      <c r="CI60" s="3375"/>
      <c r="CJ60" s="3376"/>
      <c r="CK60" s="3376"/>
      <c r="CL60" s="3376"/>
      <c r="CM60" s="3376"/>
      <c r="CN60" s="4849"/>
      <c r="CO60" s="4849"/>
      <c r="CP60" s="4849"/>
      <c r="CQ60" s="4850"/>
      <c r="CR60" s="3375"/>
      <c r="CS60" s="3376"/>
      <c r="CT60" s="3376"/>
      <c r="CU60" s="3376"/>
      <c r="CV60" s="3376"/>
      <c r="CW60" s="4849"/>
      <c r="CX60" s="4849"/>
      <c r="CY60" s="4849"/>
      <c r="CZ60" s="4850"/>
      <c r="DA60" s="3375"/>
      <c r="DB60" s="3376"/>
      <c r="DC60" s="3376"/>
      <c r="DD60" s="3376"/>
      <c r="DE60" s="3376"/>
      <c r="DF60" s="4849"/>
      <c r="DG60" s="4849"/>
      <c r="DH60" s="4849"/>
      <c r="DI60" s="4850"/>
      <c r="DJ60" s="3375"/>
      <c r="DK60" s="3376"/>
      <c r="DL60" s="3376"/>
      <c r="DM60" s="3376"/>
      <c r="DN60" s="3376"/>
      <c r="DO60" s="4849"/>
      <c r="DP60" s="4849"/>
      <c r="DQ60" s="4849"/>
      <c r="DR60" s="4850"/>
      <c r="DS60" s="3377"/>
      <c r="DT60" s="4278" t="s">
        <v>408</v>
      </c>
      <c r="DU60" s="3678"/>
      <c r="DV60" s="4279"/>
      <c r="DW60" s="4279" t="str">
        <f>IF(V60="","",V60)</f>
        <v>Группа потребителей</v>
      </c>
      <c r="DX60" s="4279"/>
      <c r="DY60" s="4279"/>
    </row>
    <row s="5248" customFormat="1" customHeight="1" ht="132.75">
      <c r="A61" s="5244"/>
      <c r="B61" s="5244"/>
      <c r="C61" s="5244"/>
      <c r="D61" s="5244"/>
      <c r="E61" s="5245"/>
      <c r="F61" s="5245"/>
      <c r="G61" s="5245"/>
      <c r="H61" s="5245"/>
      <c r="I61" s="3703"/>
      <c r="J61" s="3703" t="str">
        <f>I53&amp;".1"</f>
        <v>1.1.1.1.1.1</v>
      </c>
      <c r="K61" s="3682" t="str">
        <f>J60&amp;".1"</f>
        <v>1.1.1.1.1.2.1</v>
      </c>
      <c r="L61" s="5249"/>
      <c r="M61" s="5246" t="s">
        <v>409</v>
      </c>
      <c r="N61" s="3340"/>
      <c r="O61" s="3340"/>
      <c r="P61" s="3340"/>
      <c r="Q61" s="4272"/>
      <c r="R61" s="4272"/>
      <c r="S61" s="4272">
        <v>1</v>
      </c>
      <c r="T61" s="4274"/>
      <c r="U61" s="4275" t="str">
        <f>$K61</f>
        <v>1.1.1.1.1.2.1</v>
      </c>
      <c r="V61" s="4281" t="s">
        <v>467</v>
      </c>
      <c r="W61" s="4277"/>
      <c r="X61" s="3387"/>
      <c r="Y61" s="3387"/>
      <c r="Z61" s="3387"/>
      <c r="AA61" s="3387"/>
      <c r="AB61" s="4854"/>
      <c r="AC61" s="3390"/>
      <c r="AD61" s="2829" t="s">
        <v>61</v>
      </c>
      <c r="AE61" s="3390"/>
      <c r="AF61" s="2829" t="s">
        <v>61</v>
      </c>
      <c r="AG61" s="5250">
        <f>AH61+AI61*0.05807</f>
        <v>198.557202</v>
      </c>
      <c r="AH61" s="3387">
        <v>50.56</v>
      </c>
      <c r="AI61" s="3387">
        <v>2548.6</v>
      </c>
      <c r="AJ61" s="3387"/>
      <c r="AK61" s="3389"/>
      <c r="AL61" s="3390">
        <v>45292.48979166667</v>
      </c>
      <c r="AM61" s="2829" t="s">
        <v>61</v>
      </c>
      <c r="AN61" s="3390">
        <v>45473.48986111111</v>
      </c>
      <c r="AO61" s="2829" t="s">
        <v>61</v>
      </c>
      <c r="AP61" s="3387">
        <f>AQ61+AR61*0.05807</f>
        <v>218.3069222</v>
      </c>
      <c r="AQ61" s="3387">
        <v>55.51</v>
      </c>
      <c r="AR61" s="3387">
        <v>2803.46</v>
      </c>
      <c r="AS61" s="3387"/>
      <c r="AT61" s="4854"/>
      <c r="AU61" s="3390">
        <v>45474.49390046296</v>
      </c>
      <c r="AV61" s="2829" t="s">
        <v>61</v>
      </c>
      <c r="AW61" s="3390">
        <v>45657.494039351855</v>
      </c>
      <c r="AX61" s="2829" t="s">
        <v>61</v>
      </c>
      <c r="AY61" s="3387">
        <f>AZ61+BA61*0.05807</f>
        <v>218.3069222</v>
      </c>
      <c r="AZ61" s="3387">
        <v>55.51</v>
      </c>
      <c r="BA61" s="3387">
        <v>2803.46</v>
      </c>
      <c r="BB61" s="3387"/>
      <c r="BC61" s="4854"/>
      <c r="BD61" s="3390">
        <v>45658.49439814815</v>
      </c>
      <c r="BE61" s="2829" t="s">
        <v>61</v>
      </c>
      <c r="BF61" s="3390">
        <v>45838.49454861111</v>
      </c>
      <c r="BG61" s="2829" t="s">
        <v>61</v>
      </c>
      <c r="BH61" s="3387">
        <f>BI61+BJ61*0.05807</f>
        <v>230.4665082</v>
      </c>
      <c r="BI61" s="3387">
        <v>58.39</v>
      </c>
      <c r="BJ61" s="3387">
        <v>2963.26</v>
      </c>
      <c r="BK61" s="3387"/>
      <c r="BL61" s="4854"/>
      <c r="BM61" s="3390">
        <v>45839.494722222225</v>
      </c>
      <c r="BN61" s="2829" t="s">
        <v>61</v>
      </c>
      <c r="BO61" s="3390">
        <v>46022.49493055556</v>
      </c>
      <c r="BP61" s="2829" t="s">
        <v>61</v>
      </c>
      <c r="BQ61" s="3387">
        <f>BR61+BS61*0.05807</f>
        <v>230.4665082</v>
      </c>
      <c r="BR61" s="3387">
        <v>58.39</v>
      </c>
      <c r="BS61" s="3387">
        <v>2963.26</v>
      </c>
      <c r="BT61" s="3387"/>
      <c r="BU61" s="4854"/>
      <c r="BV61" s="3390">
        <v>46023.49599537037</v>
      </c>
      <c r="BW61" s="2829" t="s">
        <v>61</v>
      </c>
      <c r="BX61" s="3390">
        <v>46203.49616898148</v>
      </c>
      <c r="BY61" s="2829" t="s">
        <v>61</v>
      </c>
      <c r="BZ61" s="3387">
        <f>CA61+CB61*0.05807</f>
        <v>239.6795453</v>
      </c>
      <c r="CA61" s="3387">
        <v>60.72</v>
      </c>
      <c r="CB61" s="3387">
        <v>3081.79</v>
      </c>
      <c r="CC61" s="3387"/>
      <c r="CD61" s="4854"/>
      <c r="CE61" s="3390">
        <v>46204.49631944444</v>
      </c>
      <c r="CF61" s="2829" t="s">
        <v>61</v>
      </c>
      <c r="CG61" s="3390">
        <v>46387.496469907404</v>
      </c>
      <c r="CH61" s="2829" t="s">
        <v>61</v>
      </c>
      <c r="CI61" s="3387">
        <f>CJ61+CK61*0.05807</f>
        <v>239.6795453</v>
      </c>
      <c r="CJ61" s="3387">
        <v>60.72</v>
      </c>
      <c r="CK61" s="3387">
        <v>3081.79</v>
      </c>
      <c r="CL61" s="3387"/>
      <c r="CM61" s="4854"/>
      <c r="CN61" s="3390">
        <v>46388.49673611111</v>
      </c>
      <c r="CO61" s="2829" t="s">
        <v>61</v>
      </c>
      <c r="CP61" s="3390">
        <v>46568.496828703705</v>
      </c>
      <c r="CQ61" s="2829" t="s">
        <v>61</v>
      </c>
      <c r="CR61" s="3387">
        <f>CS61+CT61*0.05807</f>
        <v>249.2578342</v>
      </c>
      <c r="CS61" s="3387">
        <v>63.14</v>
      </c>
      <c r="CT61" s="3387">
        <v>3205.06</v>
      </c>
      <c r="CU61" s="3387"/>
      <c r="CV61" s="4854"/>
      <c r="CW61" s="3390">
        <v>46569.4969212963</v>
      </c>
      <c r="CX61" s="2829" t="s">
        <v>61</v>
      </c>
      <c r="CY61" s="3390">
        <v>46752.571863425925</v>
      </c>
      <c r="CZ61" s="2829" t="s">
        <v>61</v>
      </c>
      <c r="DA61" s="3387">
        <f>DB61+DC61*0.05807</f>
        <v>249.2578342</v>
      </c>
      <c r="DB61" s="3387">
        <v>63.14</v>
      </c>
      <c r="DC61" s="3387">
        <v>3205.06</v>
      </c>
      <c r="DD61" s="3387"/>
      <c r="DE61" s="4854"/>
      <c r="DF61" s="3390">
        <v>46753.57200231482</v>
      </c>
      <c r="DG61" s="2829" t="s">
        <v>61</v>
      </c>
      <c r="DH61" s="3390">
        <v>46934.57208333333</v>
      </c>
      <c r="DI61" s="2829" t="s">
        <v>61</v>
      </c>
      <c r="DJ61" s="3387">
        <f>DK61+DL61*0.05807</f>
        <v>259.2224082</v>
      </c>
      <c r="DK61" s="3387">
        <v>65.66</v>
      </c>
      <c r="DL61" s="3387">
        <v>3333.26</v>
      </c>
      <c r="DM61" s="3387"/>
      <c r="DN61" s="4854"/>
      <c r="DO61" s="3390">
        <v>46935.572175925925</v>
      </c>
      <c r="DP61" s="2829" t="s">
        <v>61</v>
      </c>
      <c r="DQ61" s="3390">
        <v>47118.572280092594</v>
      </c>
      <c r="DR61" s="2829" t="s">
        <v>61</v>
      </c>
      <c r="DS61" s="3388"/>
      <c r="DT61" s="5251" t="s">
        <v>455</v>
      </c>
      <c r="DU61" s="3678">
        <f>STRCHECKDATE(X63:DS63)</f>
      </c>
      <c r="DV61" s="4279"/>
      <c r="DW61" s="4279" t="str">
        <f>IF(V61="","",V61)</f>
        <v>горячая вода в системе централизованного теплоснабжения на горячее водоснабжение</v>
      </c>
      <c r="DX61" s="4279"/>
      <c r="DY61" s="4279"/>
    </row>
    <row s="5252" customFormat="1" customHeight="1" ht="21">
      <c r="A62" s="5244"/>
      <c r="B62" s="5244"/>
      <c r="C62" s="5244"/>
      <c r="D62" s="5244"/>
      <c r="E62" s="5245"/>
      <c r="F62" s="5245"/>
      <c r="G62" s="5245"/>
      <c r="H62" s="5245"/>
      <c r="I62" s="3703"/>
      <c r="J62" s="3703" t="str">
        <f>I53&amp;".1"</f>
        <v>1.1.1.1.1.1</v>
      </c>
      <c r="K62" s="3703"/>
      <c r="L62" s="3682" t="str">
        <f>K61&amp;".1"</f>
        <v>1.1.1.1.1.2.1.1</v>
      </c>
      <c r="M62" s="5246"/>
      <c r="N62" s="3340"/>
      <c r="O62" s="3340"/>
      <c r="P62" s="3340"/>
      <c r="Q62" s="4272"/>
      <c r="R62" s="4272"/>
      <c r="S62" s="4272"/>
      <c r="T62" s="4274"/>
      <c r="U62" s="4275" t="str">
        <f>$L62</f>
        <v>1.1.1.1.1.2.1.1</v>
      </c>
      <c r="V62" s="5253"/>
      <c r="W62" s="4277"/>
      <c r="X62" s="3388"/>
      <c r="Y62" s="3387"/>
      <c r="Z62" s="3387"/>
      <c r="AA62" s="3387"/>
      <c r="AB62" s="4854"/>
      <c r="AC62" s="3396"/>
      <c r="AD62" s="2829"/>
      <c r="AE62" s="3396"/>
      <c r="AF62" s="2829"/>
      <c r="AG62" s="5250"/>
      <c r="AH62" s="3387"/>
      <c r="AI62" s="3387"/>
      <c r="AJ62" s="3387"/>
      <c r="AK62" s="3389"/>
      <c r="AL62" s="3396"/>
      <c r="AM62" s="2829"/>
      <c r="AN62" s="3396"/>
      <c r="AO62" s="2829"/>
      <c r="AP62" s="3388"/>
      <c r="AQ62" s="3387"/>
      <c r="AR62" s="3387"/>
      <c r="AS62" s="3387"/>
      <c r="AT62" s="4854"/>
      <c r="AU62" s="3396"/>
      <c r="AV62" s="2829"/>
      <c r="AW62" s="3396"/>
      <c r="AX62" s="2829"/>
      <c r="AY62" s="3388"/>
      <c r="AZ62" s="3387"/>
      <c r="BA62" s="3387"/>
      <c r="BB62" s="3387"/>
      <c r="BC62" s="4854"/>
      <c r="BD62" s="3396"/>
      <c r="BE62" s="2829"/>
      <c r="BF62" s="3396"/>
      <c r="BG62" s="2829"/>
      <c r="BH62" s="3388"/>
      <c r="BI62" s="3387"/>
      <c r="BJ62" s="3387"/>
      <c r="BK62" s="3387"/>
      <c r="BL62" s="4854"/>
      <c r="BM62" s="3396"/>
      <c r="BN62" s="2829"/>
      <c r="BO62" s="3396"/>
      <c r="BP62" s="2829"/>
      <c r="BQ62" s="3388"/>
      <c r="BR62" s="3387"/>
      <c r="BS62" s="3387"/>
      <c r="BT62" s="3387"/>
      <c r="BU62" s="4854"/>
      <c r="BV62" s="3396"/>
      <c r="BW62" s="2829"/>
      <c r="BX62" s="3396"/>
      <c r="BY62" s="2829"/>
      <c r="BZ62" s="3388"/>
      <c r="CA62" s="3387"/>
      <c r="CB62" s="3387"/>
      <c r="CC62" s="3387"/>
      <c r="CD62" s="4854"/>
      <c r="CE62" s="3396"/>
      <c r="CF62" s="2829"/>
      <c r="CG62" s="3396"/>
      <c r="CH62" s="2829"/>
      <c r="CI62" s="3388"/>
      <c r="CJ62" s="3387"/>
      <c r="CK62" s="3387"/>
      <c r="CL62" s="3387"/>
      <c r="CM62" s="4854"/>
      <c r="CN62" s="3396"/>
      <c r="CO62" s="2829"/>
      <c r="CP62" s="3396"/>
      <c r="CQ62" s="2829"/>
      <c r="CR62" s="3388"/>
      <c r="CS62" s="3387"/>
      <c r="CT62" s="3387"/>
      <c r="CU62" s="3387"/>
      <c r="CV62" s="4854"/>
      <c r="CW62" s="3396"/>
      <c r="CX62" s="2829"/>
      <c r="CY62" s="3396"/>
      <c r="CZ62" s="2829"/>
      <c r="DA62" s="3388"/>
      <c r="DB62" s="3387"/>
      <c r="DC62" s="3387"/>
      <c r="DD62" s="3387"/>
      <c r="DE62" s="4854"/>
      <c r="DF62" s="3396"/>
      <c r="DG62" s="2829"/>
      <c r="DH62" s="3396"/>
      <c r="DI62" s="2829"/>
      <c r="DJ62" s="3388"/>
      <c r="DK62" s="3387"/>
      <c r="DL62" s="3387"/>
      <c r="DM62" s="3387"/>
      <c r="DN62" s="4854"/>
      <c r="DO62" s="3396"/>
      <c r="DP62" s="2829"/>
      <c r="DQ62" s="3396"/>
      <c r="DR62" s="2829"/>
      <c r="DS62" s="3388"/>
      <c r="DT62" s="4282" t="s">
        <v>456</v>
      </c>
      <c r="DU62" s="3678"/>
      <c r="DV62" s="4279"/>
      <c r="DW62" s="4279"/>
      <c r="DX62" s="4279"/>
      <c r="DY62" s="4279"/>
    </row>
    <row s="5254" customFormat="1" customHeight="1" ht="14.25">
      <c r="A63" s="5244"/>
      <c r="B63" s="5244"/>
      <c r="C63" s="5244"/>
      <c r="D63" s="5244"/>
      <c r="E63" s="5245"/>
      <c r="F63" s="5245"/>
      <c r="G63" s="5245"/>
      <c r="H63" s="5245"/>
      <c r="I63" s="3703"/>
      <c r="J63" s="3703" t="str">
        <f>I53&amp;".1"</f>
        <v>1.1.1.1.1.1</v>
      </c>
      <c r="K63" s="3703"/>
      <c r="L63" s="3682"/>
      <c r="M63" s="5246"/>
      <c r="N63" s="3340"/>
      <c r="O63" s="3340"/>
      <c r="P63" s="3340"/>
      <c r="Q63" s="4272"/>
      <c r="R63" s="4272"/>
      <c r="S63" s="4272"/>
      <c r="T63" s="4274"/>
      <c r="U63" s="4284"/>
      <c r="V63" s="4277"/>
      <c r="W63" s="4277"/>
      <c r="X63" s="3388"/>
      <c r="Y63" s="3388"/>
      <c r="Z63" s="3388"/>
      <c r="AA63" s="3388"/>
      <c r="AB63" s="4860" t="str">
        <f>AC61&amp;"-"&amp;AE61</f>
        <v>-</v>
      </c>
      <c r="AC63" s="3396"/>
      <c r="AD63" s="2829"/>
      <c r="AE63" s="3396"/>
      <c r="AF63" s="2829"/>
      <c r="AG63" s="5255"/>
      <c r="AH63" s="3388"/>
      <c r="AI63" s="3388"/>
      <c r="AJ63" s="3388"/>
      <c r="AK63" s="3395" t="str">
        <f>AL61&amp;"-"&amp;AN61</f>
        <v>45292.48979166667-45473.48986111111</v>
      </c>
      <c r="AL63" s="3396"/>
      <c r="AM63" s="2829"/>
      <c r="AN63" s="3396"/>
      <c r="AO63" s="2829"/>
      <c r="AP63" s="3388"/>
      <c r="AQ63" s="3388"/>
      <c r="AR63" s="3388"/>
      <c r="AS63" s="3388"/>
      <c r="AT63" s="4860" t="str">
        <f>AU61&amp;"-"&amp;AW61</f>
        <v>45474.49390046296-45657.494039351855</v>
      </c>
      <c r="AU63" s="3396"/>
      <c r="AV63" s="2829"/>
      <c r="AW63" s="3396"/>
      <c r="AX63" s="2829"/>
      <c r="AY63" s="3388"/>
      <c r="AZ63" s="3388"/>
      <c r="BA63" s="3388"/>
      <c r="BB63" s="3388"/>
      <c r="BC63" s="4860" t="str">
        <f>BD61&amp;"-"&amp;BF61</f>
        <v>45658.49439814815-45838.49454861111</v>
      </c>
      <c r="BD63" s="3396"/>
      <c r="BE63" s="2829"/>
      <c r="BF63" s="3396"/>
      <c r="BG63" s="2829"/>
      <c r="BH63" s="3388"/>
      <c r="BI63" s="3388"/>
      <c r="BJ63" s="3388"/>
      <c r="BK63" s="3388"/>
      <c r="BL63" s="4860" t="str">
        <f>BM61&amp;"-"&amp;BO61</f>
        <v>45839.494722222225-46022.49493055556</v>
      </c>
      <c r="BM63" s="3396"/>
      <c r="BN63" s="2829"/>
      <c r="BO63" s="3396"/>
      <c r="BP63" s="2829"/>
      <c r="BQ63" s="3388"/>
      <c r="BR63" s="3388"/>
      <c r="BS63" s="3388"/>
      <c r="BT63" s="3388"/>
      <c r="BU63" s="4860" t="str">
        <f>BV61&amp;"-"&amp;BX61</f>
        <v>46023.49599537037-46203.49616898148</v>
      </c>
      <c r="BV63" s="3396"/>
      <c r="BW63" s="2829"/>
      <c r="BX63" s="3396"/>
      <c r="BY63" s="2829"/>
      <c r="BZ63" s="3388"/>
      <c r="CA63" s="3388"/>
      <c r="CB63" s="3388"/>
      <c r="CC63" s="3388"/>
      <c r="CD63" s="4860" t="str">
        <f>CE61&amp;"-"&amp;CG61</f>
        <v>46204.49631944444-46387.496469907404</v>
      </c>
      <c r="CE63" s="3396"/>
      <c r="CF63" s="2829"/>
      <c r="CG63" s="3396"/>
      <c r="CH63" s="2829"/>
      <c r="CI63" s="3388"/>
      <c r="CJ63" s="3388"/>
      <c r="CK63" s="3388"/>
      <c r="CL63" s="3388"/>
      <c r="CM63" s="4860" t="str">
        <f>CN61&amp;"-"&amp;CP61</f>
        <v>46388.49673611111-46568.496828703705</v>
      </c>
      <c r="CN63" s="3396"/>
      <c r="CO63" s="2829"/>
      <c r="CP63" s="3396"/>
      <c r="CQ63" s="2829"/>
      <c r="CR63" s="3388"/>
      <c r="CS63" s="3388"/>
      <c r="CT63" s="3388"/>
      <c r="CU63" s="3388"/>
      <c r="CV63" s="4860" t="str">
        <f>CW61&amp;"-"&amp;CY61</f>
        <v>46569.4969212963-46752.571863425925</v>
      </c>
      <c r="CW63" s="3396"/>
      <c r="CX63" s="2829"/>
      <c r="CY63" s="3396"/>
      <c r="CZ63" s="2829"/>
      <c r="DA63" s="3388"/>
      <c r="DB63" s="3388"/>
      <c r="DC63" s="3388"/>
      <c r="DD63" s="3388"/>
      <c r="DE63" s="4860" t="str">
        <f>DF61&amp;"-"&amp;DH61</f>
        <v>46753.57200231482-46934.57208333333</v>
      </c>
      <c r="DF63" s="3396"/>
      <c r="DG63" s="2829"/>
      <c r="DH63" s="3396"/>
      <c r="DI63" s="2829"/>
      <c r="DJ63" s="3388"/>
      <c r="DK63" s="3388"/>
      <c r="DL63" s="3388"/>
      <c r="DM63" s="3388"/>
      <c r="DN63" s="4860" t="str">
        <f>DO61&amp;"-"&amp;DQ61</f>
        <v>46935.572175925925-47118.572280092594</v>
      </c>
      <c r="DO63" s="3396"/>
      <c r="DP63" s="2829"/>
      <c r="DQ63" s="3396"/>
      <c r="DR63" s="2829"/>
      <c r="DS63" s="3388"/>
      <c r="DT63" s="4285"/>
      <c r="DU63" s="3678"/>
      <c r="DV63" s="4279"/>
      <c r="DW63" s="4279" t="str">
        <f>IF(V63="","",V63)</f>
        <v/>
      </c>
      <c r="DX63" s="4279"/>
      <c r="DY63" s="4279"/>
    </row>
    <row s="5256" customFormat="1" customHeight="1" ht="11.25">
      <c r="A64" s="5244"/>
      <c r="B64" s="5244"/>
      <c r="C64" s="5244"/>
      <c r="D64" s="5244"/>
      <c r="E64" s="5245"/>
      <c r="F64" s="5245"/>
      <c r="G64" s="5245"/>
      <c r="H64" s="5245"/>
      <c r="I64" s="3703"/>
      <c r="J64" s="3703" t="str">
        <f>I53&amp;".1"</f>
        <v>1.1.1.1.1.1</v>
      </c>
      <c r="K64" s="3682"/>
      <c r="L64" s="5244"/>
      <c r="M64" s="5246"/>
      <c r="N64" s="3340"/>
      <c r="O64" s="3340"/>
      <c r="P64" s="3340"/>
      <c r="Q64" s="4272"/>
      <c r="R64" s="4272"/>
      <c r="S64" s="4272"/>
      <c r="T64" s="4274"/>
      <c r="U64" s="5257"/>
      <c r="V64" s="5258" t="s">
        <v>457</v>
      </c>
      <c r="W64" s="5259"/>
      <c r="X64" s="5260"/>
      <c r="Y64" s="5261"/>
      <c r="Z64" s="5262"/>
      <c r="AA64" s="5263"/>
      <c r="AB64" s="5264"/>
      <c r="AC64" s="3396"/>
      <c r="AD64" s="2829"/>
      <c r="AE64" s="3396"/>
      <c r="AF64" s="2829"/>
      <c r="AG64" s="5265"/>
      <c r="AH64" s="5266"/>
      <c r="AI64" s="5267"/>
      <c r="AJ64" s="5268"/>
      <c r="AK64" s="5269"/>
      <c r="AL64" s="3396"/>
      <c r="AM64" s="2829"/>
      <c r="AN64" s="3396"/>
      <c r="AO64" s="2829"/>
      <c r="AP64" s="5270"/>
      <c r="AQ64" s="5271"/>
      <c r="AR64" s="5272"/>
      <c r="AS64" s="5273"/>
      <c r="AT64" s="5274"/>
      <c r="AU64" s="3396"/>
      <c r="AV64" s="2829"/>
      <c r="AW64" s="3396"/>
      <c r="AX64" s="2829"/>
      <c r="AY64" s="5275"/>
      <c r="AZ64" s="5276"/>
      <c r="BA64" s="5277"/>
      <c r="BB64" s="5278"/>
      <c r="BC64" s="5279"/>
      <c r="BD64" s="3396"/>
      <c r="BE64" s="2829"/>
      <c r="BF64" s="3396"/>
      <c r="BG64" s="2829"/>
      <c r="BH64" s="5280"/>
      <c r="BI64" s="5281"/>
      <c r="BJ64" s="5282"/>
      <c r="BK64" s="5283"/>
      <c r="BL64" s="5284"/>
      <c r="BM64" s="3396"/>
      <c r="BN64" s="2829"/>
      <c r="BO64" s="3396"/>
      <c r="BP64" s="2829"/>
      <c r="BQ64" s="5285"/>
      <c r="BR64" s="5286"/>
      <c r="BS64" s="5287"/>
      <c r="BT64" s="5288"/>
      <c r="BU64" s="5289"/>
      <c r="BV64" s="3396"/>
      <c r="BW64" s="2829"/>
      <c r="BX64" s="3396"/>
      <c r="BY64" s="2829"/>
      <c r="BZ64" s="5290"/>
      <c r="CA64" s="5291"/>
      <c r="CB64" s="5292"/>
      <c r="CC64" s="5293"/>
      <c r="CD64" s="5294"/>
      <c r="CE64" s="3396"/>
      <c r="CF64" s="2829"/>
      <c r="CG64" s="3396"/>
      <c r="CH64" s="2829"/>
      <c r="CI64" s="5295"/>
      <c r="CJ64" s="5296"/>
      <c r="CK64" s="5297"/>
      <c r="CL64" s="5298"/>
      <c r="CM64" s="5299"/>
      <c r="CN64" s="3396"/>
      <c r="CO64" s="2829"/>
      <c r="CP64" s="3396"/>
      <c r="CQ64" s="2829"/>
      <c r="CR64" s="5300"/>
      <c r="CS64" s="5301"/>
      <c r="CT64" s="5302"/>
      <c r="CU64" s="5303"/>
      <c r="CV64" s="5304"/>
      <c r="CW64" s="3396"/>
      <c r="CX64" s="2829"/>
      <c r="CY64" s="3396"/>
      <c r="CZ64" s="2829"/>
      <c r="DA64" s="5305"/>
      <c r="DB64" s="5306"/>
      <c r="DC64" s="5307"/>
      <c r="DD64" s="5308"/>
      <c r="DE64" s="5309"/>
      <c r="DF64" s="3396"/>
      <c r="DG64" s="2829"/>
      <c r="DH64" s="3396"/>
      <c r="DI64" s="2829"/>
      <c r="DJ64" s="5310"/>
      <c r="DK64" s="5311"/>
      <c r="DL64" s="5312"/>
      <c r="DM64" s="5313"/>
      <c r="DN64" s="5314"/>
      <c r="DO64" s="3396"/>
      <c r="DP64" s="2829"/>
      <c r="DQ64" s="3396"/>
      <c r="DR64" s="2829"/>
      <c r="DS64" s="5315"/>
      <c r="DT64" s="4285"/>
      <c r="DU64" s="3678"/>
      <c r="DV64" s="4279"/>
      <c r="DW64" s="4279"/>
      <c r="DX64" s="4279"/>
      <c r="DY64" s="4279"/>
    </row>
    <row s="5316" customFormat="1" customHeight="1" ht="15">
      <c r="A65" s="5244"/>
      <c r="B65" s="5244"/>
      <c r="C65" s="5244"/>
      <c r="D65" s="5244"/>
      <c r="E65" s="5245"/>
      <c r="F65" s="5245"/>
      <c r="G65" s="5245"/>
      <c r="H65" s="5245"/>
      <c r="I65" s="3703"/>
      <c r="J65" s="3682" t="str">
        <f>I53&amp;".1"</f>
        <v>1.1.1.1.1.1</v>
      </c>
      <c r="K65" s="5244"/>
      <c r="L65" s="5244"/>
      <c r="M65" s="5246"/>
      <c r="N65" s="3340"/>
      <c r="O65" s="3340"/>
      <c r="P65" s="5247"/>
      <c r="Q65" s="4272"/>
      <c r="R65" s="4272"/>
      <c r="S65" s="4272"/>
      <c r="T65" s="4287"/>
      <c r="U65" s="5317"/>
      <c r="V65" s="5318" t="s">
        <v>411</v>
      </c>
      <c r="W65" s="5319"/>
      <c r="X65" s="5320"/>
      <c r="Y65" s="5321"/>
      <c r="Z65" s="5322"/>
      <c r="AA65" s="5323"/>
      <c r="AB65" s="5324"/>
      <c r="AC65" s="5325"/>
      <c r="AD65" s="5326"/>
      <c r="AE65" s="5327"/>
      <c r="AF65" s="5328"/>
      <c r="AG65" s="5329"/>
      <c r="AH65" s="5330"/>
      <c r="AI65" s="5331"/>
      <c r="AJ65" s="5332"/>
      <c r="AK65" s="5333"/>
      <c r="AL65" s="5334"/>
      <c r="AM65" s="5335"/>
      <c r="AN65" s="5336"/>
      <c r="AO65" s="5337"/>
      <c r="AP65" s="5338"/>
      <c r="AQ65" s="5339"/>
      <c r="AR65" s="5340"/>
      <c r="AS65" s="5341"/>
      <c r="AT65" s="5342"/>
      <c r="AU65" s="5343"/>
      <c r="AV65" s="5344"/>
      <c r="AW65" s="5345"/>
      <c r="AX65" s="5346"/>
      <c r="AY65" s="5347"/>
      <c r="AZ65" s="5348"/>
      <c r="BA65" s="5349"/>
      <c r="BB65" s="5350"/>
      <c r="BC65" s="5351"/>
      <c r="BD65" s="5352"/>
      <c r="BE65" s="5353"/>
      <c r="BF65" s="5354"/>
      <c r="BG65" s="5355"/>
      <c r="BH65" s="5356"/>
      <c r="BI65" s="5357"/>
      <c r="BJ65" s="5358"/>
      <c r="BK65" s="5359"/>
      <c r="BL65" s="5360"/>
      <c r="BM65" s="5361"/>
      <c r="BN65" s="5362"/>
      <c r="BO65" s="5363"/>
      <c r="BP65" s="5364"/>
      <c r="BQ65" s="5365"/>
      <c r="BR65" s="5366"/>
      <c r="BS65" s="5367"/>
      <c r="BT65" s="5368"/>
      <c r="BU65" s="5369"/>
      <c r="BV65" s="5370"/>
      <c r="BW65" s="5371"/>
      <c r="BX65" s="5372"/>
      <c r="BY65" s="5373"/>
      <c r="BZ65" s="5374"/>
      <c r="CA65" s="5375"/>
      <c r="CB65" s="5376"/>
      <c r="CC65" s="5377"/>
      <c r="CD65" s="5378"/>
      <c r="CE65" s="5379"/>
      <c r="CF65" s="5380"/>
      <c r="CG65" s="5381"/>
      <c r="CH65" s="5382"/>
      <c r="CI65" s="5383"/>
      <c r="CJ65" s="5384"/>
      <c r="CK65" s="5385"/>
      <c r="CL65" s="5386"/>
      <c r="CM65" s="5387"/>
      <c r="CN65" s="5388"/>
      <c r="CO65" s="5389"/>
      <c r="CP65" s="5390"/>
      <c r="CQ65" s="5391"/>
      <c r="CR65" s="5392"/>
      <c r="CS65" s="5393"/>
      <c r="CT65" s="5394"/>
      <c r="CU65" s="5395"/>
      <c r="CV65" s="5396"/>
      <c r="CW65" s="5397"/>
      <c r="CX65" s="5398"/>
      <c r="CY65" s="5399"/>
      <c r="CZ65" s="5400"/>
      <c r="DA65" s="5401"/>
      <c r="DB65" s="5402"/>
      <c r="DC65" s="5403"/>
      <c r="DD65" s="5404"/>
      <c r="DE65" s="5405"/>
      <c r="DF65" s="5406"/>
      <c r="DG65" s="5407"/>
      <c r="DH65" s="5408"/>
      <c r="DI65" s="5409"/>
      <c r="DJ65" s="5410"/>
      <c r="DK65" s="5411"/>
      <c r="DL65" s="5412"/>
      <c r="DM65" s="5413"/>
      <c r="DN65" s="5414"/>
      <c r="DO65" s="5415"/>
      <c r="DP65" s="5416"/>
      <c r="DQ65" s="5417"/>
      <c r="DR65" s="5418"/>
      <c r="DS65" s="5419"/>
      <c r="DT65" s="4380"/>
      <c r="DU65" s="3678"/>
      <c r="DV65" s="4279"/>
      <c r="DW65" s="4279" t="str">
        <f>IF(V65="","",V65)</f>
        <v>Добавить вид теплоносителя (параметры теплоносителя)</v>
      </c>
      <c r="DX65" s="4279"/>
      <c r="DY65" s="4279"/>
    </row>
    <row customHeight="1" ht="11.25">
      <c r="A66" s="1296" t="s">
        <v>186</v>
      </c>
      <c r="B66" s="1296" t="s">
        <v>187</v>
      </c>
      <c r="C66" s="1296" t="s">
        <v>188</v>
      </c>
      <c r="D66" s="1296" t="s">
        <v>189</v>
      </c>
      <c r="E66" s="2168"/>
      <c r="F66" s="2168"/>
      <c r="G66" s="2168"/>
      <c r="H66" s="2170"/>
      <c r="I66" s="1971"/>
      <c r="J66" s="1296"/>
      <c r="K66" s="1296"/>
      <c r="L66" s="1296"/>
      <c r="M66" s="1340"/>
      <c r="Q66" s="2111"/>
      <c r="R66" s="1361"/>
      <c r="S66" s="1361"/>
      <c r="T66" s="352"/>
      <c r="U66" s="1308"/>
      <c r="V66" s="364" t="s">
        <v>412</v>
      </c>
      <c r="W66" s="367"/>
      <c r="X66" s="367"/>
      <c r="Y66" s="367"/>
      <c r="Z66" s="367"/>
      <c r="AA66" s="367"/>
      <c r="AB66" s="367"/>
      <c r="AC66" s="367"/>
      <c r="AD66" s="367"/>
      <c r="AE66" s="367"/>
      <c r="AF66" s="366"/>
      <c r="AG66" s="367"/>
      <c r="AH66" s="367"/>
      <c r="AI66" s="367"/>
      <c r="AJ66" s="367"/>
      <c r="AK66" s="367"/>
      <c r="AL66" s="367"/>
      <c r="AM66" s="367"/>
      <c r="AN66" s="367"/>
      <c r="AO66" s="366"/>
      <c r="AP66" s="5420"/>
      <c r="AQ66" s="5421"/>
      <c r="AR66" s="5422"/>
      <c r="AS66" s="5423"/>
      <c r="AT66" s="5424"/>
      <c r="AU66" s="5425"/>
      <c r="AV66" s="5426"/>
      <c r="AW66" s="5427"/>
      <c r="AX66" s="5428"/>
      <c r="AY66" s="5429"/>
      <c r="AZ66" s="5430"/>
      <c r="BA66" s="5431"/>
      <c r="BB66" s="5432"/>
      <c r="BC66" s="5433"/>
      <c r="BD66" s="5434"/>
      <c r="BE66" s="5435"/>
      <c r="BF66" s="5436"/>
      <c r="BG66" s="5437"/>
      <c r="BH66" s="5438"/>
      <c r="BI66" s="5439"/>
      <c r="BJ66" s="5440"/>
      <c r="BK66" s="5441"/>
      <c r="BL66" s="5442"/>
      <c r="BM66" s="5443"/>
      <c r="BN66" s="5444"/>
      <c r="BO66" s="5445"/>
      <c r="BP66" s="5446"/>
      <c r="BQ66" s="5447"/>
      <c r="BR66" s="5448"/>
      <c r="BS66" s="5449"/>
      <c r="BT66" s="5450"/>
      <c r="BU66" s="5451"/>
      <c r="BV66" s="5452"/>
      <c r="BW66" s="5453"/>
      <c r="BX66" s="5454"/>
      <c r="BY66" s="5455"/>
      <c r="BZ66" s="5456"/>
      <c r="CA66" s="5457"/>
      <c r="CB66" s="5458"/>
      <c r="CC66" s="5459"/>
      <c r="CD66" s="5460"/>
      <c r="CE66" s="5461"/>
      <c r="CF66" s="5462"/>
      <c r="CG66" s="5463"/>
      <c r="CH66" s="5464"/>
      <c r="CI66" s="5465"/>
      <c r="CJ66" s="5466"/>
      <c r="CK66" s="5467"/>
      <c r="CL66" s="5468"/>
      <c r="CM66" s="5469"/>
      <c r="CN66" s="5470"/>
      <c r="CO66" s="5471"/>
      <c r="CP66" s="5472"/>
      <c r="CQ66" s="5473"/>
      <c r="CR66" s="5474"/>
      <c r="CS66" s="5475"/>
      <c r="CT66" s="5476"/>
      <c r="CU66" s="5477"/>
      <c r="CV66" s="5478"/>
      <c r="CW66" s="5479"/>
      <c r="CX66" s="5480"/>
      <c r="CY66" s="5481"/>
      <c r="CZ66" s="5482"/>
      <c r="DA66" s="5483"/>
      <c r="DB66" s="5484"/>
      <c r="DC66" s="5485"/>
      <c r="DD66" s="5486"/>
      <c r="DE66" s="5487"/>
      <c r="DF66" s="5488"/>
      <c r="DG66" s="5489"/>
      <c r="DH66" s="5490"/>
      <c r="DI66" s="5491"/>
      <c r="DJ66" s="5492"/>
      <c r="DK66" s="5493"/>
      <c r="DL66" s="5494"/>
      <c r="DM66" s="5495"/>
      <c r="DN66" s="5496"/>
      <c r="DO66" s="5497"/>
      <c r="DP66" s="5498"/>
      <c r="DQ66" s="5499"/>
      <c r="DR66" s="5500"/>
      <c r="DS66" s="367"/>
      <c r="DT66" s="291"/>
      <c r="DV66" s="506"/>
      <c r="DW66" s="506" t="str">
        <f>IF(V66="","",V66)</f>
        <v>Добавить группу потребителей</v>
      </c>
      <c r="DX66" s="506"/>
      <c r="DY66" s="506"/>
    </row>
    <row customHeight="1" ht="0">
      <c r="A67" s="1296" t="s">
        <v>186</v>
      </c>
      <c r="B67" s="1296" t="s">
        <v>187</v>
      </c>
      <c r="C67" s="1296" t="s">
        <v>188</v>
      </c>
      <c r="D67" s="1296" t="s">
        <v>189</v>
      </c>
      <c r="E67" s="2168"/>
      <c r="F67" s="2168"/>
      <c r="G67" s="2168"/>
      <c r="H67" s="2169"/>
      <c r="I67" s="1296"/>
      <c r="J67" s="1296"/>
      <c r="K67" s="1296"/>
      <c r="L67" s="1296"/>
      <c r="M67" s="1340"/>
      <c r="N67" s="694"/>
      <c r="O67" s="694"/>
      <c r="P67" s="515"/>
      <c r="Q67" s="356"/>
      <c r="R67" s="376"/>
      <c r="S67" s="351"/>
      <c r="T67" s="356"/>
      <c r="U67" s="1416"/>
      <c r="V67" s="1417"/>
      <c r="W67" s="1418"/>
      <c r="X67" s="1418"/>
      <c r="Y67" s="1418"/>
      <c r="Z67" s="1418"/>
      <c r="AA67" s="1418"/>
      <c r="AB67" s="1418"/>
      <c r="AC67" s="1418"/>
      <c r="AD67" s="1418"/>
      <c r="AE67" s="1418"/>
      <c r="AF67" s="1418"/>
      <c r="AG67" s="1418"/>
      <c r="AH67" s="1418"/>
      <c r="AI67" s="1418"/>
      <c r="AJ67" s="1418"/>
      <c r="AK67" s="1418"/>
      <c r="AL67" s="1418"/>
      <c r="AM67" s="1418"/>
      <c r="AN67" s="1418"/>
      <c r="AO67" s="1418"/>
      <c r="AP67" s="4694"/>
      <c r="AQ67" s="4694"/>
      <c r="AR67" s="4694"/>
      <c r="AS67" s="4694"/>
      <c r="AT67" s="4694"/>
      <c r="AU67" s="4694"/>
      <c r="AV67" s="4694"/>
      <c r="AW67" s="4694"/>
      <c r="AX67" s="4694"/>
      <c r="AY67" s="4694"/>
      <c r="AZ67" s="4694"/>
      <c r="BA67" s="4694"/>
      <c r="BB67" s="4694"/>
      <c r="BC67" s="4694"/>
      <c r="BD67" s="4694"/>
      <c r="BE67" s="4694"/>
      <c r="BF67" s="4694"/>
      <c r="BG67" s="4694"/>
      <c r="BH67" s="4694"/>
      <c r="BI67" s="4694"/>
      <c r="BJ67" s="4694"/>
      <c r="BK67" s="4694"/>
      <c r="BL67" s="4694"/>
      <c r="BM67" s="4694"/>
      <c r="BN67" s="4694"/>
      <c r="BO67" s="4694"/>
      <c r="BP67" s="4694"/>
      <c r="BQ67" s="4694"/>
      <c r="BR67" s="4694"/>
      <c r="BS67" s="4694"/>
      <c r="BT67" s="4694"/>
      <c r="BU67" s="4694"/>
      <c r="BV67" s="4694"/>
      <c r="BW67" s="4694"/>
      <c r="BX67" s="4694"/>
      <c r="BY67" s="4694"/>
      <c r="BZ67" s="4694"/>
      <c r="CA67" s="4694"/>
      <c r="CB67" s="4694"/>
      <c r="CC67" s="4694"/>
      <c r="CD67" s="4694"/>
      <c r="CE67" s="4694"/>
      <c r="CF67" s="4694"/>
      <c r="CG67" s="4694"/>
      <c r="CH67" s="4694"/>
      <c r="CI67" s="4694"/>
      <c r="CJ67" s="4694"/>
      <c r="CK67" s="4694"/>
      <c r="CL67" s="4694"/>
      <c r="CM67" s="4694"/>
      <c r="CN67" s="4694"/>
      <c r="CO67" s="4694"/>
      <c r="CP67" s="4694"/>
      <c r="CQ67" s="4694"/>
      <c r="CR67" s="4694"/>
      <c r="CS67" s="4694"/>
      <c r="CT67" s="4694"/>
      <c r="CU67" s="4694"/>
      <c r="CV67" s="4694"/>
      <c r="CW67" s="4694"/>
      <c r="CX67" s="4694"/>
      <c r="CY67" s="4694"/>
      <c r="CZ67" s="4694"/>
      <c r="DA67" s="4694"/>
      <c r="DB67" s="4694"/>
      <c r="DC67" s="4694"/>
      <c r="DD67" s="4694"/>
      <c r="DE67" s="4694"/>
      <c r="DF67" s="4694"/>
      <c r="DG67" s="4694"/>
      <c r="DH67" s="4694"/>
      <c r="DI67" s="4694"/>
      <c r="DJ67" s="4694"/>
      <c r="DK67" s="4694"/>
      <c r="DL67" s="4694"/>
      <c r="DM67" s="4694"/>
      <c r="DN67" s="4694"/>
      <c r="DO67" s="4694"/>
      <c r="DP67" s="4694"/>
      <c r="DQ67" s="4694"/>
      <c r="DR67" s="4694"/>
      <c r="DS67" s="1418"/>
      <c r="DT67" s="1419"/>
      <c r="DV67" s="506"/>
      <c r="DW67" s="506" t="str">
        <f>IF(V67="","",V67)</f>
        <v/>
      </c>
      <c r="DX67" s="506"/>
      <c r="DY67" s="506"/>
    </row>
    <row s="3623" customFormat="1" customHeight="1" ht="0">
      <c r="A68" s="1405" t="s">
        <v>186</v>
      </c>
      <c r="B68" s="1405" t="s">
        <v>187</v>
      </c>
      <c r="C68" s="1405" t="s">
        <v>188</v>
      </c>
      <c r="D68" s="1404"/>
      <c r="E68" s="2168"/>
      <c r="F68" s="2168"/>
      <c r="G68" s="2167"/>
      <c r="H68" s="1404"/>
      <c r="I68" s="1404"/>
      <c r="J68" s="1404"/>
      <c r="K68" s="1404"/>
      <c r="L68" s="1404"/>
      <c r="M68" s="1407"/>
      <c r="N68" s="1408"/>
      <c r="O68" s="1408"/>
      <c r="P68" s="347"/>
      <c r="Q68" s="1346"/>
      <c r="R68" s="1347"/>
      <c r="S68" s="1346"/>
      <c r="T68" s="1346"/>
      <c r="U68" s="1352"/>
      <c r="V68" s="1355" t="s">
        <v>162</v>
      </c>
      <c r="W68" s="1354"/>
      <c r="X68" s="1354"/>
      <c r="Y68" s="1354"/>
      <c r="Z68" s="1354"/>
      <c r="AA68" s="1354"/>
      <c r="AB68" s="1354"/>
      <c r="AC68" s="1354"/>
      <c r="AD68" s="1354"/>
      <c r="AE68" s="1354"/>
      <c r="AF68" s="1354"/>
      <c r="AG68" s="1354"/>
      <c r="AH68" s="1354"/>
      <c r="AI68" s="1354"/>
      <c r="AJ68" s="1354"/>
      <c r="AK68" s="1354"/>
      <c r="AL68" s="1354"/>
      <c r="AM68" s="1354"/>
      <c r="AN68" s="1354"/>
      <c r="AO68" s="1354"/>
      <c r="AP68" s="3637"/>
      <c r="AQ68" s="3637"/>
      <c r="AR68" s="3637"/>
      <c r="AS68" s="3637"/>
      <c r="AT68" s="3637"/>
      <c r="AU68" s="3637"/>
      <c r="AV68" s="3637"/>
      <c r="AW68" s="3637"/>
      <c r="AX68" s="3637"/>
      <c r="AY68" s="3637"/>
      <c r="AZ68" s="3637"/>
      <c r="BA68" s="3637"/>
      <c r="BB68" s="3637"/>
      <c r="BC68" s="3637"/>
      <c r="BD68" s="3637"/>
      <c r="BE68" s="3637"/>
      <c r="BF68" s="3637"/>
      <c r="BG68" s="3637"/>
      <c r="BH68" s="3637"/>
      <c r="BI68" s="3637"/>
      <c r="BJ68" s="3637"/>
      <c r="BK68" s="3637"/>
      <c r="BL68" s="3637"/>
      <c r="BM68" s="3637"/>
      <c r="BN68" s="3637"/>
      <c r="BO68" s="3637"/>
      <c r="BP68" s="3637"/>
      <c r="BQ68" s="3637"/>
      <c r="BR68" s="3637"/>
      <c r="BS68" s="3637"/>
      <c r="BT68" s="3637"/>
      <c r="BU68" s="3637"/>
      <c r="BV68" s="3637"/>
      <c r="BW68" s="3637"/>
      <c r="BX68" s="3637"/>
      <c r="BY68" s="3637"/>
      <c r="BZ68" s="3637"/>
      <c r="CA68" s="3637"/>
      <c r="CB68" s="3637"/>
      <c r="CC68" s="3637"/>
      <c r="CD68" s="3637"/>
      <c r="CE68" s="3637"/>
      <c r="CF68" s="3637"/>
      <c r="CG68" s="3637"/>
      <c r="CH68" s="3637"/>
      <c r="CI68" s="3637"/>
      <c r="CJ68" s="3637"/>
      <c r="CK68" s="3637"/>
      <c r="CL68" s="3637"/>
      <c r="CM68" s="3637"/>
      <c r="CN68" s="3637"/>
      <c r="CO68" s="3637"/>
      <c r="CP68" s="3637"/>
      <c r="CQ68" s="3637"/>
      <c r="CR68" s="3637"/>
      <c r="CS68" s="3637"/>
      <c r="CT68" s="3637"/>
      <c r="CU68" s="3637"/>
      <c r="CV68" s="3637"/>
      <c r="CW68" s="3637"/>
      <c r="CX68" s="3637"/>
      <c r="CY68" s="3637"/>
      <c r="CZ68" s="3637"/>
      <c r="DA68" s="3637"/>
      <c r="DB68" s="3637"/>
      <c r="DC68" s="3637"/>
      <c r="DD68" s="3637"/>
      <c r="DE68" s="3637"/>
      <c r="DF68" s="3637"/>
      <c r="DG68" s="3637"/>
      <c r="DH68" s="3637"/>
      <c r="DI68" s="3637"/>
      <c r="DJ68" s="3637"/>
      <c r="DK68" s="3637"/>
      <c r="DL68" s="3637"/>
      <c r="DM68" s="3637"/>
      <c r="DN68" s="3637"/>
      <c r="DO68" s="3637"/>
      <c r="DP68" s="3637"/>
      <c r="DQ68" s="3637"/>
      <c r="DR68" s="3637"/>
      <c r="DS68" s="1354"/>
      <c r="DT68" s="1354"/>
      <c r="DV68" s="795"/>
      <c r="DW68" s="795" t="str">
        <f>IF(V68="","",V68)</f>
        <v>Добавить источник для дифференциации</v>
      </c>
      <c r="DX68" s="795"/>
      <c r="DY68" s="795"/>
    </row>
    <row s="3623" customFormat="1" customHeight="1" ht="0">
      <c r="A69" s="1405" t="s">
        <v>186</v>
      </c>
      <c r="B69" s="1405" t="s">
        <v>187</v>
      </c>
      <c r="C69" s="1404"/>
      <c r="D69" s="1404"/>
      <c r="E69" s="2168"/>
      <c r="F69" s="2167"/>
      <c r="G69" s="1404"/>
      <c r="H69" s="1404"/>
      <c r="I69" s="1404"/>
      <c r="J69" s="1404"/>
      <c r="K69" s="1404"/>
      <c r="L69" s="1404"/>
      <c r="M69" s="1407"/>
      <c r="N69" s="1409"/>
      <c r="O69" s="1409"/>
      <c r="P69" s="347"/>
      <c r="Q69" s="1346"/>
      <c r="R69" s="1347"/>
      <c r="S69" s="1346"/>
      <c r="T69" s="1346"/>
      <c r="U69" s="1352"/>
      <c r="V69" s="1355" t="s">
        <v>163</v>
      </c>
      <c r="W69" s="1354"/>
      <c r="X69" s="1354"/>
      <c r="Y69" s="1354"/>
      <c r="Z69" s="1354"/>
      <c r="AA69" s="1354"/>
      <c r="AB69" s="1354"/>
      <c r="AC69" s="1354"/>
      <c r="AD69" s="1354"/>
      <c r="AE69" s="1354"/>
      <c r="AF69" s="1354"/>
      <c r="AG69" s="1354"/>
      <c r="AH69" s="1354"/>
      <c r="AI69" s="1354"/>
      <c r="AJ69" s="1354"/>
      <c r="AK69" s="1354"/>
      <c r="AL69" s="1354"/>
      <c r="AM69" s="1354"/>
      <c r="AN69" s="1354"/>
      <c r="AO69" s="1354"/>
      <c r="AP69" s="3637"/>
      <c r="AQ69" s="3637"/>
      <c r="AR69" s="3637"/>
      <c r="AS69" s="3637"/>
      <c r="AT69" s="3637"/>
      <c r="AU69" s="3637"/>
      <c r="AV69" s="3637"/>
      <c r="AW69" s="3637"/>
      <c r="AX69" s="3637"/>
      <c r="AY69" s="3637"/>
      <c r="AZ69" s="3637"/>
      <c r="BA69" s="3637"/>
      <c r="BB69" s="3637"/>
      <c r="BC69" s="3637"/>
      <c r="BD69" s="3637"/>
      <c r="BE69" s="3637"/>
      <c r="BF69" s="3637"/>
      <c r="BG69" s="3637"/>
      <c r="BH69" s="3637"/>
      <c r="BI69" s="3637"/>
      <c r="BJ69" s="3637"/>
      <c r="BK69" s="3637"/>
      <c r="BL69" s="3637"/>
      <c r="BM69" s="3637"/>
      <c r="BN69" s="3637"/>
      <c r="BO69" s="3637"/>
      <c r="BP69" s="3637"/>
      <c r="BQ69" s="3637"/>
      <c r="BR69" s="3637"/>
      <c r="BS69" s="3637"/>
      <c r="BT69" s="3637"/>
      <c r="BU69" s="3637"/>
      <c r="BV69" s="3637"/>
      <c r="BW69" s="3637"/>
      <c r="BX69" s="3637"/>
      <c r="BY69" s="3637"/>
      <c r="BZ69" s="3637"/>
      <c r="CA69" s="3637"/>
      <c r="CB69" s="3637"/>
      <c r="CC69" s="3637"/>
      <c r="CD69" s="3637"/>
      <c r="CE69" s="3637"/>
      <c r="CF69" s="3637"/>
      <c r="CG69" s="3637"/>
      <c r="CH69" s="3637"/>
      <c r="CI69" s="3637"/>
      <c r="CJ69" s="3637"/>
      <c r="CK69" s="3637"/>
      <c r="CL69" s="3637"/>
      <c r="CM69" s="3637"/>
      <c r="CN69" s="3637"/>
      <c r="CO69" s="3637"/>
      <c r="CP69" s="3637"/>
      <c r="CQ69" s="3637"/>
      <c r="CR69" s="3637"/>
      <c r="CS69" s="3637"/>
      <c r="CT69" s="3637"/>
      <c r="CU69" s="3637"/>
      <c r="CV69" s="3637"/>
      <c r="CW69" s="3637"/>
      <c r="CX69" s="3637"/>
      <c r="CY69" s="3637"/>
      <c r="CZ69" s="3637"/>
      <c r="DA69" s="3637"/>
      <c r="DB69" s="3637"/>
      <c r="DC69" s="3637"/>
      <c r="DD69" s="3637"/>
      <c r="DE69" s="3637"/>
      <c r="DF69" s="3637"/>
      <c r="DG69" s="3637"/>
      <c r="DH69" s="3637"/>
      <c r="DI69" s="3637"/>
      <c r="DJ69" s="3637"/>
      <c r="DK69" s="3637"/>
      <c r="DL69" s="3637"/>
      <c r="DM69" s="3637"/>
      <c r="DN69" s="3637"/>
      <c r="DO69" s="3637"/>
      <c r="DP69" s="3637"/>
      <c r="DQ69" s="3637"/>
      <c r="DR69" s="3637"/>
      <c r="DS69" s="1354"/>
      <c r="DT69" s="1354"/>
      <c r="DV69" s="795"/>
      <c r="DW69" s="795" t="str">
        <f>IF(V69="","",V69)</f>
        <v>Добавить централизованную систему для дифференциации</v>
      </c>
      <c r="DX69" s="795"/>
      <c r="DY69" s="795"/>
    </row>
    <row s="2612" customFormat="1" customHeight="1" ht="0">
      <c r="A70" s="1405" t="s">
        <v>186</v>
      </c>
      <c r="B70" s="1405"/>
      <c r="C70" s="1405"/>
      <c r="D70" s="1405"/>
      <c r="E70" s="2167"/>
      <c r="F70" s="1405"/>
      <c r="G70" s="1405"/>
      <c r="H70" s="1405"/>
      <c r="I70" s="1405"/>
      <c r="J70" s="1405"/>
      <c r="K70" s="1405"/>
      <c r="L70" s="1405"/>
      <c r="M70" s="1411"/>
      <c r="N70" s="1409"/>
      <c r="O70" s="1409"/>
      <c r="P70" s="347"/>
      <c r="Q70" s="385"/>
      <c r="R70" s="1374"/>
      <c r="S70" s="385"/>
      <c r="T70" s="385"/>
      <c r="U70" s="1352"/>
      <c r="V70" s="1355" t="s">
        <v>164</v>
      </c>
      <c r="W70" s="1354"/>
      <c r="X70" s="1354"/>
      <c r="Y70" s="1354"/>
      <c r="Z70" s="1354"/>
      <c r="AA70" s="1354"/>
      <c r="AB70" s="1354"/>
      <c r="AC70" s="1354"/>
      <c r="AD70" s="1354"/>
      <c r="AE70" s="1354"/>
      <c r="AF70" s="1354"/>
      <c r="AG70" s="1354"/>
      <c r="AH70" s="1354"/>
      <c r="AI70" s="1354"/>
      <c r="AJ70" s="1354"/>
      <c r="AK70" s="1354"/>
      <c r="AL70" s="1354"/>
      <c r="AM70" s="1354"/>
      <c r="AN70" s="1354"/>
      <c r="AO70" s="1354"/>
      <c r="AP70" s="3637"/>
      <c r="AQ70" s="3637"/>
      <c r="AR70" s="3637"/>
      <c r="AS70" s="3637"/>
      <c r="AT70" s="3637"/>
      <c r="AU70" s="3637"/>
      <c r="AV70" s="3637"/>
      <c r="AW70" s="3637"/>
      <c r="AX70" s="3637"/>
      <c r="AY70" s="3637"/>
      <c r="AZ70" s="3637"/>
      <c r="BA70" s="3637"/>
      <c r="BB70" s="3637"/>
      <c r="BC70" s="3637"/>
      <c r="BD70" s="3637"/>
      <c r="BE70" s="3637"/>
      <c r="BF70" s="3637"/>
      <c r="BG70" s="3637"/>
      <c r="BH70" s="3637"/>
      <c r="BI70" s="3637"/>
      <c r="BJ70" s="3637"/>
      <c r="BK70" s="3637"/>
      <c r="BL70" s="3637"/>
      <c r="BM70" s="3637"/>
      <c r="BN70" s="3637"/>
      <c r="BO70" s="3637"/>
      <c r="BP70" s="3637"/>
      <c r="BQ70" s="3637"/>
      <c r="BR70" s="3637"/>
      <c r="BS70" s="3637"/>
      <c r="BT70" s="3637"/>
      <c r="BU70" s="3637"/>
      <c r="BV70" s="3637"/>
      <c r="BW70" s="3637"/>
      <c r="BX70" s="3637"/>
      <c r="BY70" s="3637"/>
      <c r="BZ70" s="3637"/>
      <c r="CA70" s="3637"/>
      <c r="CB70" s="3637"/>
      <c r="CC70" s="3637"/>
      <c r="CD70" s="3637"/>
      <c r="CE70" s="3637"/>
      <c r="CF70" s="3637"/>
      <c r="CG70" s="3637"/>
      <c r="CH70" s="3637"/>
      <c r="CI70" s="3637"/>
      <c r="CJ70" s="3637"/>
      <c r="CK70" s="3637"/>
      <c r="CL70" s="3637"/>
      <c r="CM70" s="3637"/>
      <c r="CN70" s="3637"/>
      <c r="CO70" s="3637"/>
      <c r="CP70" s="3637"/>
      <c r="CQ70" s="3637"/>
      <c r="CR70" s="3637"/>
      <c r="CS70" s="3637"/>
      <c r="CT70" s="3637"/>
      <c r="CU70" s="3637"/>
      <c r="CV70" s="3637"/>
      <c r="CW70" s="3637"/>
      <c r="CX70" s="3637"/>
      <c r="CY70" s="3637"/>
      <c r="CZ70" s="3637"/>
      <c r="DA70" s="3637"/>
      <c r="DB70" s="3637"/>
      <c r="DC70" s="3637"/>
      <c r="DD70" s="3637"/>
      <c r="DE70" s="3637"/>
      <c r="DF70" s="3637"/>
      <c r="DG70" s="3637"/>
      <c r="DH70" s="3637"/>
      <c r="DI70" s="3637"/>
      <c r="DJ70" s="3637"/>
      <c r="DK70" s="3637"/>
      <c r="DL70" s="3637"/>
      <c r="DM70" s="3637"/>
      <c r="DN70" s="3637"/>
      <c r="DO70" s="3637"/>
      <c r="DP70" s="3637"/>
      <c r="DQ70" s="3637"/>
      <c r="DR70" s="3637"/>
      <c r="DS70" s="1354"/>
      <c r="DT70" s="1354"/>
      <c r="DV70" s="506"/>
      <c r="DW70" s="506" t="str">
        <f>IF(V70="","",V70)</f>
        <v>Добавить территорию для дифференциации</v>
      </c>
      <c r="DX70" s="506"/>
      <c r="DY70" s="506"/>
    </row>
    <row s="3623" customFormat="1" customHeight="1" ht="5.25">
      <c r="A71" s="1404"/>
      <c r="B71" s="1404"/>
      <c r="C71" s="1404"/>
      <c r="D71" s="1404"/>
      <c r="E71" s="1405"/>
      <c r="F71" s="1404"/>
      <c r="G71" s="1404"/>
      <c r="H71" s="1404"/>
      <c r="I71" s="1404"/>
      <c r="J71" s="1404"/>
      <c r="K71" s="1404"/>
      <c r="L71" s="1404"/>
      <c r="M71" s="1407"/>
      <c r="N71" s="1409"/>
      <c r="O71" s="1409"/>
      <c r="P71" s="347"/>
      <c r="Q71" s="1346"/>
      <c r="R71" s="1347"/>
      <c r="S71" s="1346"/>
      <c r="T71" s="1346"/>
      <c r="U71" s="1352"/>
      <c r="V71" s="1355" t="s">
        <v>165</v>
      </c>
      <c r="W71" s="1354"/>
      <c r="X71" s="1354"/>
      <c r="Y71" s="1354"/>
      <c r="Z71" s="1354"/>
      <c r="AA71" s="1354"/>
      <c r="AB71" s="1354"/>
      <c r="AC71" s="1354"/>
      <c r="AD71" s="1354"/>
      <c r="AE71" s="1354"/>
      <c r="AF71" s="1354"/>
      <c r="AG71" s="1354"/>
      <c r="AH71" s="1354"/>
      <c r="AI71" s="1354"/>
      <c r="AJ71" s="1354"/>
      <c r="AK71" s="1354"/>
      <c r="AL71" s="1354"/>
      <c r="AM71" s="1354"/>
      <c r="AN71" s="1354"/>
      <c r="AO71" s="1354"/>
      <c r="AP71" s="3637"/>
      <c r="AQ71" s="3637"/>
      <c r="AR71" s="3637"/>
      <c r="AS71" s="3637"/>
      <c r="AT71" s="3637"/>
      <c r="AU71" s="3637"/>
      <c r="AV71" s="3637"/>
      <c r="AW71" s="3637"/>
      <c r="AX71" s="3637"/>
      <c r="AY71" s="3637"/>
      <c r="AZ71" s="3637"/>
      <c r="BA71" s="3637"/>
      <c r="BB71" s="3637"/>
      <c r="BC71" s="3637"/>
      <c r="BD71" s="3637"/>
      <c r="BE71" s="3637"/>
      <c r="BF71" s="3637"/>
      <c r="BG71" s="3637"/>
      <c r="BH71" s="3637"/>
      <c r="BI71" s="3637"/>
      <c r="BJ71" s="3637"/>
      <c r="BK71" s="3637"/>
      <c r="BL71" s="3637"/>
      <c r="BM71" s="3637"/>
      <c r="BN71" s="3637"/>
      <c r="BO71" s="3637"/>
      <c r="BP71" s="3637"/>
      <c r="BQ71" s="3637"/>
      <c r="BR71" s="3637"/>
      <c r="BS71" s="3637"/>
      <c r="BT71" s="3637"/>
      <c r="BU71" s="3637"/>
      <c r="BV71" s="3637"/>
      <c r="BW71" s="3637"/>
      <c r="BX71" s="3637"/>
      <c r="BY71" s="3637"/>
      <c r="BZ71" s="3637"/>
      <c r="CA71" s="3637"/>
      <c r="CB71" s="3637"/>
      <c r="CC71" s="3637"/>
      <c r="CD71" s="3637"/>
      <c r="CE71" s="3637"/>
      <c r="CF71" s="3637"/>
      <c r="CG71" s="3637"/>
      <c r="CH71" s="3637"/>
      <c r="CI71" s="3637"/>
      <c r="CJ71" s="3637"/>
      <c r="CK71" s="3637"/>
      <c r="CL71" s="3637"/>
      <c r="CM71" s="3637"/>
      <c r="CN71" s="3637"/>
      <c r="CO71" s="3637"/>
      <c r="CP71" s="3637"/>
      <c r="CQ71" s="3637"/>
      <c r="CR71" s="3637"/>
      <c r="CS71" s="3637"/>
      <c r="CT71" s="3637"/>
      <c r="CU71" s="3637"/>
      <c r="CV71" s="3637"/>
      <c r="CW71" s="3637"/>
      <c r="CX71" s="3637"/>
      <c r="CY71" s="3637"/>
      <c r="CZ71" s="3637"/>
      <c r="DA71" s="3637"/>
      <c r="DB71" s="3637"/>
      <c r="DC71" s="3637"/>
      <c r="DD71" s="3637"/>
      <c r="DE71" s="3637"/>
      <c r="DF71" s="3637"/>
      <c r="DG71" s="3637"/>
      <c r="DH71" s="3637"/>
      <c r="DI71" s="3637"/>
      <c r="DJ71" s="3637"/>
      <c r="DK71" s="3637"/>
      <c r="DL71" s="3637"/>
      <c r="DM71" s="3637"/>
      <c r="DN71" s="3637"/>
      <c r="DO71" s="3637"/>
      <c r="DP71" s="3637"/>
      <c r="DQ71" s="3637"/>
      <c r="DR71" s="3637"/>
      <c r="DS71" s="1354"/>
      <c r="DT71" s="1354"/>
      <c r="DV71" s="795"/>
      <c r="DW71" s="795" t="str">
        <f>IF(V71="","",V71)</f>
        <v>Добавить наименование тарифа</v>
      </c>
      <c r="DX71" s="795"/>
      <c r="DY71" s="795"/>
    </row>
    <row customHeight="1" ht="11.25">
      <c r="N72" s="1163"/>
      <c r="O72" s="1163"/>
      <c r="P72" s="515"/>
      <c r="Q72" s="1163"/>
      <c r="R72" s="1163"/>
      <c r="S72" s="1163"/>
      <c r="T72" s="1163"/>
      <c r="U72" s="1163"/>
      <c r="AP72" s="3340"/>
      <c r="AQ72" s="3340"/>
      <c r="AR72" s="3340"/>
      <c r="AS72" s="3340"/>
      <c r="AT72" s="3340"/>
      <c r="AU72" s="3340"/>
      <c r="AV72" s="3340"/>
      <c r="AW72" s="3340"/>
      <c r="AX72" s="3340"/>
      <c r="AY72" s="3340"/>
      <c r="AZ72" s="3340"/>
      <c r="BA72" s="3340"/>
      <c r="BB72" s="3340"/>
      <c r="BC72" s="3340"/>
      <c r="BD72" s="3340"/>
      <c r="BE72" s="3340"/>
      <c r="BF72" s="3340"/>
      <c r="BG72" s="3340"/>
      <c r="BH72" s="3340"/>
      <c r="BI72" s="3340"/>
      <c r="BJ72" s="3340"/>
      <c r="BK72" s="3340"/>
      <c r="BL72" s="3340"/>
      <c r="BM72" s="3340"/>
      <c r="BN72" s="3340"/>
      <c r="BO72" s="3340"/>
      <c r="BP72" s="3340"/>
      <c r="BQ72" s="3340"/>
      <c r="BR72" s="3340"/>
      <c r="BS72" s="3340"/>
      <c r="BT72" s="3340"/>
      <c r="BU72" s="3340"/>
      <c r="BV72" s="3340"/>
      <c r="BW72" s="3340"/>
      <c r="BX72" s="3340"/>
      <c r="BY72" s="3340"/>
      <c r="BZ72" s="3340"/>
      <c r="CA72" s="3340"/>
      <c r="CB72" s="3340"/>
      <c r="CC72" s="3340"/>
      <c r="CD72" s="3340"/>
      <c r="CE72" s="3340"/>
      <c r="CF72" s="3340"/>
      <c r="CG72" s="3340"/>
      <c r="CH72" s="3340"/>
      <c r="CI72" s="3340"/>
      <c r="CJ72" s="3340"/>
      <c r="CK72" s="3340"/>
      <c r="CL72" s="3340"/>
      <c r="CM72" s="3340"/>
      <c r="CN72" s="3340"/>
      <c r="CO72" s="3340"/>
      <c r="CP72" s="3340"/>
      <c r="CQ72" s="3340"/>
      <c r="CR72" s="3340"/>
      <c r="CS72" s="3340"/>
      <c r="CT72" s="3340"/>
      <c r="CU72" s="3340"/>
      <c r="CV72" s="3340"/>
      <c r="CW72" s="3340"/>
      <c r="CX72" s="3340"/>
      <c r="CY72" s="3340"/>
      <c r="CZ72" s="3340"/>
      <c r="DA72" s="3340"/>
      <c r="DB72" s="3340"/>
      <c r="DC72" s="3340"/>
      <c r="DD72" s="3340"/>
      <c r="DE72" s="3340"/>
      <c r="DF72" s="3340"/>
      <c r="DG72" s="3340"/>
      <c r="DH72" s="3340"/>
      <c r="DI72" s="3340"/>
      <c r="DJ72" s="3340"/>
      <c r="DK72" s="3340"/>
      <c r="DL72" s="3340"/>
      <c r="DM72" s="3340"/>
      <c r="DN72" s="3340"/>
      <c r="DO72" s="3340"/>
      <c r="DP72" s="3340"/>
      <c r="DQ72" s="3340"/>
      <c r="DR72" s="3340"/>
      <c r="DU72" s="1163"/>
      <c r="DV72" s="1163"/>
      <c r="DW72" s="1163"/>
      <c r="DX72" s="1163"/>
      <c r="DY72" s="1163"/>
    </row>
    <row customHeight="1" ht="33.75">
      <c r="P73" s="515"/>
      <c r="U73" s="1273"/>
      <c r="V73" s="2106"/>
      <c r="W73" s="2106"/>
      <c r="X73" s="2106"/>
      <c r="Y73" s="2106"/>
      <c r="Z73" s="2106"/>
      <c r="AA73" s="2106"/>
      <c r="AB73" s="2106"/>
      <c r="AC73" s="2106"/>
      <c r="AD73" s="2106"/>
      <c r="AE73" s="2106"/>
      <c r="AF73" s="2106"/>
      <c r="AG73" s="2106"/>
      <c r="AH73" s="2106"/>
      <c r="AI73" s="2106"/>
      <c r="AJ73" s="2106"/>
      <c r="AK73" s="2106"/>
      <c r="AL73" s="2106"/>
      <c r="AM73" s="2106"/>
      <c r="AN73" s="2106"/>
      <c r="AO73" s="2106"/>
      <c r="AP73" s="3965"/>
      <c r="AQ73" s="3965"/>
      <c r="AR73" s="3965"/>
      <c r="AS73" s="3965"/>
      <c r="AT73" s="3965"/>
      <c r="AU73" s="3965"/>
      <c r="AV73" s="3965"/>
      <c r="AW73" s="3965"/>
      <c r="AX73" s="3965"/>
      <c r="AY73" s="3965"/>
      <c r="AZ73" s="3965"/>
      <c r="BA73" s="3965"/>
      <c r="BB73" s="3965"/>
      <c r="BC73" s="3965"/>
      <c r="BD73" s="3965"/>
      <c r="BE73" s="3965"/>
      <c r="BF73" s="3965"/>
      <c r="BG73" s="3965"/>
      <c r="BH73" s="3965"/>
      <c r="BI73" s="3965"/>
      <c r="BJ73" s="3965"/>
      <c r="BK73" s="3965"/>
      <c r="BL73" s="3965"/>
      <c r="BM73" s="3965"/>
      <c r="BN73" s="3965"/>
      <c r="BO73" s="3965"/>
      <c r="BP73" s="3965"/>
      <c r="BQ73" s="3965"/>
      <c r="BR73" s="3965"/>
      <c r="BS73" s="3965"/>
      <c r="BT73" s="3965"/>
      <c r="BU73" s="3965"/>
      <c r="BV73" s="3965"/>
      <c r="BW73" s="3965"/>
      <c r="BX73" s="3965"/>
      <c r="BY73" s="3965"/>
      <c r="BZ73" s="3965"/>
      <c r="CA73" s="3965"/>
      <c r="CB73" s="3965"/>
      <c r="CC73" s="3965"/>
      <c r="CD73" s="3965"/>
      <c r="CE73" s="3965"/>
      <c r="CF73" s="3965"/>
      <c r="CG73" s="3965"/>
      <c r="CH73" s="3965"/>
      <c r="CI73" s="3965"/>
      <c r="CJ73" s="3965"/>
      <c r="CK73" s="3965"/>
      <c r="CL73" s="3965"/>
      <c r="CM73" s="3965"/>
      <c r="CN73" s="3965"/>
      <c r="CO73" s="3965"/>
      <c r="CP73" s="3965"/>
      <c r="CQ73" s="3965"/>
      <c r="CR73" s="3965"/>
      <c r="CS73" s="3965"/>
      <c r="CT73" s="3965"/>
      <c r="CU73" s="3965"/>
      <c r="CV73" s="3965"/>
      <c r="CW73" s="3965"/>
      <c r="CX73" s="3965"/>
      <c r="CY73" s="3965"/>
      <c r="CZ73" s="3965"/>
      <c r="DA73" s="3965"/>
      <c r="DB73" s="3965"/>
      <c r="DC73" s="3965"/>
      <c r="DD73" s="3965"/>
      <c r="DE73" s="3965"/>
      <c r="DF73" s="3965"/>
      <c r="DG73" s="3965"/>
      <c r="DH73" s="3965"/>
      <c r="DI73" s="3965"/>
      <c r="DJ73" s="3965"/>
      <c r="DK73" s="3965"/>
      <c r="DL73" s="3965"/>
      <c r="DM73" s="3965"/>
      <c r="DN73" s="3965"/>
      <c r="DO73" s="3965"/>
      <c r="DP73" s="3965"/>
      <c r="DQ73" s="3965"/>
      <c r="DR73" s="3965"/>
      <c r="DS73" s="2106"/>
      <c r="DT73" s="2106"/>
    </row>
    <row customHeight="1" ht="19.5">
      <c r="P74" s="515"/>
      <c r="V74" s="2106"/>
      <c r="W74" s="2106"/>
      <c r="X74" s="2106"/>
      <c r="Y74" s="2106"/>
      <c r="Z74" s="2106"/>
      <c r="AA74" s="2106"/>
      <c r="AB74" s="2106"/>
      <c r="AC74" s="2106"/>
      <c r="AD74" s="2106"/>
      <c r="AE74" s="2106"/>
      <c r="AF74" s="2106"/>
      <c r="AG74" s="2106"/>
      <c r="AH74" s="2106"/>
      <c r="AI74" s="2106"/>
      <c r="AJ74" s="2106"/>
      <c r="AK74" s="2106"/>
      <c r="AL74" s="2106"/>
      <c r="AM74" s="2106"/>
      <c r="AN74" s="2106"/>
      <c r="AO74" s="2106"/>
      <c r="AP74" s="3965"/>
      <c r="AQ74" s="3965"/>
      <c r="AR74" s="3965"/>
      <c r="AS74" s="3965"/>
      <c r="AT74" s="3965"/>
      <c r="AU74" s="3965"/>
      <c r="AV74" s="3965"/>
      <c r="AW74" s="3965"/>
      <c r="AX74" s="3965"/>
      <c r="AY74" s="3965"/>
      <c r="AZ74" s="3965"/>
      <c r="BA74" s="3965"/>
      <c r="BB74" s="3965"/>
      <c r="BC74" s="3965"/>
      <c r="BD74" s="3965"/>
      <c r="BE74" s="3965"/>
      <c r="BF74" s="3965"/>
      <c r="BG74" s="3965"/>
      <c r="BH74" s="3965"/>
      <c r="BI74" s="3965"/>
      <c r="BJ74" s="3965"/>
      <c r="BK74" s="3965"/>
      <c r="BL74" s="3965"/>
      <c r="BM74" s="3965"/>
      <c r="BN74" s="3965"/>
      <c r="BO74" s="3965"/>
      <c r="BP74" s="3965"/>
      <c r="BQ74" s="3965"/>
      <c r="BR74" s="3965"/>
      <c r="BS74" s="3965"/>
      <c r="BT74" s="3965"/>
      <c r="BU74" s="3965"/>
      <c r="BV74" s="3965"/>
      <c r="BW74" s="3965"/>
      <c r="BX74" s="3965"/>
      <c r="BY74" s="3965"/>
      <c r="BZ74" s="3965"/>
      <c r="CA74" s="3965"/>
      <c r="CB74" s="3965"/>
      <c r="CC74" s="3965"/>
      <c r="CD74" s="3965"/>
      <c r="CE74" s="3965"/>
      <c r="CF74" s="3965"/>
      <c r="CG74" s="3965"/>
      <c r="CH74" s="3965"/>
      <c r="CI74" s="3965"/>
      <c r="CJ74" s="3965"/>
      <c r="CK74" s="3965"/>
      <c r="CL74" s="3965"/>
      <c r="CM74" s="3965"/>
      <c r="CN74" s="3965"/>
      <c r="CO74" s="3965"/>
      <c r="CP74" s="3965"/>
      <c r="CQ74" s="3965"/>
      <c r="CR74" s="3965"/>
      <c r="CS74" s="3965"/>
      <c r="CT74" s="3965"/>
      <c r="CU74" s="3965"/>
      <c r="CV74" s="3965"/>
      <c r="CW74" s="3965"/>
      <c r="CX74" s="3965"/>
      <c r="CY74" s="3965"/>
      <c r="CZ74" s="3965"/>
      <c r="DA74" s="3965"/>
      <c r="DB74" s="3965"/>
      <c r="DC74" s="3965"/>
      <c r="DD74" s="3965"/>
      <c r="DE74" s="3965"/>
      <c r="DF74" s="3965"/>
      <c r="DG74" s="3965"/>
      <c r="DH74" s="3965"/>
      <c r="DI74" s="3965"/>
      <c r="DJ74" s="3965"/>
      <c r="DK74" s="3965"/>
      <c r="DL74" s="3965"/>
      <c r="DM74" s="3965"/>
      <c r="DN74" s="3965"/>
      <c r="DO74" s="3965"/>
      <c r="DP74" s="3965"/>
      <c r="DQ74" s="3965"/>
      <c r="DR74" s="3965"/>
      <c r="DS74" s="2106"/>
      <c r="DT74" s="2106"/>
    </row>
    <row customHeight="1" ht="14.25">
      <c r="P75" s="515"/>
      <c r="AP75" s="3340"/>
      <c r="AQ75" s="3340"/>
      <c r="AR75" s="3340"/>
      <c r="AS75" s="3340"/>
      <c r="AT75" s="3340"/>
      <c r="AU75" s="3340"/>
      <c r="AV75" s="3340"/>
      <c r="AW75" s="3340"/>
      <c r="AX75" s="3340"/>
      <c r="AY75" s="3340"/>
      <c r="AZ75" s="3340"/>
      <c r="BA75" s="3340"/>
      <c r="BB75" s="3340"/>
      <c r="BC75" s="3340"/>
      <c r="BD75" s="3340"/>
      <c r="BE75" s="3340"/>
      <c r="BF75" s="3340"/>
      <c r="BG75" s="3340"/>
      <c r="BH75" s="3340"/>
      <c r="BI75" s="3340"/>
      <c r="BJ75" s="3340"/>
      <c r="BK75" s="3340"/>
      <c r="BL75" s="3340"/>
      <c r="BM75" s="3340"/>
      <c r="BN75" s="3340"/>
      <c r="BO75" s="3340"/>
      <c r="BP75" s="3340"/>
      <c r="BQ75" s="3340"/>
      <c r="BR75" s="3340"/>
      <c r="BS75" s="3340"/>
      <c r="BT75" s="3340"/>
      <c r="BU75" s="3340"/>
      <c r="BV75" s="3340"/>
      <c r="BW75" s="3340"/>
      <c r="BX75" s="3340"/>
      <c r="BY75" s="3340"/>
      <c r="BZ75" s="3340"/>
      <c r="CA75" s="3340"/>
      <c r="CB75" s="3340"/>
      <c r="CC75" s="3340"/>
      <c r="CD75" s="3340"/>
      <c r="CE75" s="3340"/>
      <c r="CF75" s="3340"/>
      <c r="CG75" s="3340"/>
      <c r="CH75" s="3340"/>
      <c r="CI75" s="3340"/>
      <c r="CJ75" s="3340"/>
      <c r="CK75" s="3340"/>
      <c r="CL75" s="3340"/>
      <c r="CM75" s="3340"/>
      <c r="CN75" s="3340"/>
      <c r="CO75" s="3340"/>
      <c r="CP75" s="3340"/>
      <c r="CQ75" s="3340"/>
      <c r="CR75" s="3340"/>
      <c r="CS75" s="3340"/>
      <c r="CT75" s="3340"/>
      <c r="CU75" s="3340"/>
      <c r="CV75" s="3340"/>
      <c r="CW75" s="3340"/>
      <c r="CX75" s="3340"/>
      <c r="CY75" s="3340"/>
      <c r="CZ75" s="3340"/>
      <c r="DA75" s="3340"/>
      <c r="DB75" s="3340"/>
      <c r="DC75" s="3340"/>
      <c r="DD75" s="3340"/>
      <c r="DE75" s="3340"/>
      <c r="DF75" s="3340"/>
      <c r="DG75" s="3340"/>
      <c r="DH75" s="3340"/>
      <c r="DI75" s="3340"/>
      <c r="DJ75" s="3340"/>
      <c r="DK75" s="3340"/>
      <c r="DL75" s="3340"/>
      <c r="DM75" s="3340"/>
      <c r="DN75" s="3340"/>
      <c r="DO75" s="3340"/>
      <c r="DP75" s="3340"/>
      <c r="DQ75" s="3340"/>
      <c r="DR75" s="3340"/>
    </row>
    <row customHeight="1" ht="27">
      <c r="P76" s="515"/>
      <c r="V76" s="2106"/>
      <c r="W76" s="2106"/>
      <c r="X76" s="2106"/>
      <c r="Y76" s="2106"/>
      <c r="Z76" s="2106"/>
      <c r="AA76" s="2106"/>
      <c r="AB76" s="2106"/>
      <c r="AC76" s="2106"/>
      <c r="AD76" s="2106"/>
      <c r="AE76" s="2106"/>
      <c r="AF76" s="2106"/>
      <c r="AG76" s="2106"/>
      <c r="AH76" s="2106"/>
      <c r="AI76" s="2106"/>
      <c r="AJ76" s="2106"/>
      <c r="AK76" s="2106"/>
      <c r="AL76" s="2106"/>
      <c r="AM76" s="2106"/>
      <c r="AN76" s="2106"/>
      <c r="AO76" s="2106"/>
      <c r="AP76" s="3965"/>
      <c r="AQ76" s="3965"/>
      <c r="AR76" s="3965"/>
      <c r="AS76" s="3965"/>
      <c r="AT76" s="3965"/>
      <c r="AU76" s="3965"/>
      <c r="AV76" s="3965"/>
      <c r="AW76" s="3965"/>
      <c r="AX76" s="3965"/>
      <c r="AY76" s="3965"/>
      <c r="AZ76" s="3965"/>
      <c r="BA76" s="3965"/>
      <c r="BB76" s="3965"/>
      <c r="BC76" s="3965"/>
      <c r="BD76" s="3965"/>
      <c r="BE76" s="3965"/>
      <c r="BF76" s="3965"/>
      <c r="BG76" s="3965"/>
      <c r="BH76" s="3965"/>
      <c r="BI76" s="3965"/>
      <c r="BJ76" s="3965"/>
      <c r="BK76" s="3965"/>
      <c r="BL76" s="3965"/>
      <c r="BM76" s="3965"/>
      <c r="BN76" s="3965"/>
      <c r="BO76" s="3965"/>
      <c r="BP76" s="3965"/>
      <c r="BQ76" s="3965"/>
      <c r="BR76" s="3965"/>
      <c r="BS76" s="3965"/>
      <c r="BT76" s="3965"/>
      <c r="BU76" s="3965"/>
      <c r="BV76" s="3965"/>
      <c r="BW76" s="3965"/>
      <c r="BX76" s="3965"/>
      <c r="BY76" s="3965"/>
      <c r="BZ76" s="3965"/>
      <c r="CA76" s="3965"/>
      <c r="CB76" s="3965"/>
      <c r="CC76" s="3965"/>
      <c r="CD76" s="3965"/>
      <c r="CE76" s="3965"/>
      <c r="CF76" s="3965"/>
      <c r="CG76" s="3965"/>
      <c r="CH76" s="3965"/>
      <c r="CI76" s="3965"/>
      <c r="CJ76" s="3965"/>
      <c r="CK76" s="3965"/>
      <c r="CL76" s="3965"/>
      <c r="CM76" s="3965"/>
      <c r="CN76" s="3965"/>
      <c r="CO76" s="3965"/>
      <c r="CP76" s="3965"/>
      <c r="CQ76" s="3965"/>
      <c r="CR76" s="3965"/>
      <c r="CS76" s="3965"/>
      <c r="CT76" s="3965"/>
      <c r="CU76" s="3965"/>
      <c r="CV76" s="3965"/>
      <c r="CW76" s="3965"/>
      <c r="CX76" s="3965"/>
      <c r="CY76" s="3965"/>
      <c r="CZ76" s="3965"/>
      <c r="DA76" s="3965"/>
      <c r="DB76" s="3965"/>
      <c r="DC76" s="3965"/>
      <c r="DD76" s="3965"/>
      <c r="DE76" s="3965"/>
      <c r="DF76" s="3965"/>
      <c r="DG76" s="3965"/>
      <c r="DH76" s="3965"/>
      <c r="DI76" s="3965"/>
      <c r="DJ76" s="3965"/>
      <c r="DK76" s="3965"/>
      <c r="DL76" s="3965"/>
      <c r="DM76" s="3965"/>
      <c r="DN76" s="3965"/>
      <c r="DO76" s="3965"/>
      <c r="DP76" s="3965"/>
      <c r="DQ76" s="3965"/>
      <c r="DR76" s="3965"/>
      <c r="DS76" s="2106"/>
      <c r="DT76" s="2106"/>
    </row>
    <row customHeight="1" ht="18">
      <c r="P77" s="515"/>
      <c r="V77" s="2106"/>
      <c r="W77" s="2106"/>
      <c r="X77" s="2106"/>
      <c r="Y77" s="2106"/>
      <c r="Z77" s="2106"/>
      <c r="AA77" s="2106"/>
      <c r="AB77" s="2106"/>
      <c r="AC77" s="2106"/>
      <c r="AD77" s="2106"/>
      <c r="AE77" s="2106"/>
      <c r="AF77" s="2106"/>
      <c r="AG77" s="2106"/>
      <c r="AH77" s="2106"/>
      <c r="AI77" s="2106"/>
      <c r="AJ77" s="2106"/>
      <c r="AK77" s="2106"/>
      <c r="AL77" s="2106"/>
      <c r="AM77" s="2106"/>
      <c r="AN77" s="2106"/>
      <c r="AO77" s="2106"/>
      <c r="AP77" s="3965"/>
      <c r="AQ77" s="3965"/>
      <c r="AR77" s="3965"/>
      <c r="AS77" s="3965"/>
      <c r="AT77" s="3965"/>
      <c r="AU77" s="3965"/>
      <c r="AV77" s="3965"/>
      <c r="AW77" s="3965"/>
      <c r="AX77" s="3965"/>
      <c r="AY77" s="3965"/>
      <c r="AZ77" s="3965"/>
      <c r="BA77" s="3965"/>
      <c r="BB77" s="3965"/>
      <c r="BC77" s="3965"/>
      <c r="BD77" s="3965"/>
      <c r="BE77" s="3965"/>
      <c r="BF77" s="3965"/>
      <c r="BG77" s="3965"/>
      <c r="BH77" s="3965"/>
      <c r="BI77" s="3965"/>
      <c r="BJ77" s="3965"/>
      <c r="BK77" s="3965"/>
      <c r="BL77" s="3965"/>
      <c r="BM77" s="3965"/>
      <c r="BN77" s="3965"/>
      <c r="BO77" s="3965"/>
      <c r="BP77" s="3965"/>
      <c r="BQ77" s="3965"/>
      <c r="BR77" s="3965"/>
      <c r="BS77" s="3965"/>
      <c r="BT77" s="3965"/>
      <c r="BU77" s="3965"/>
      <c r="BV77" s="3965"/>
      <c r="BW77" s="3965"/>
      <c r="BX77" s="3965"/>
      <c r="BY77" s="3965"/>
      <c r="BZ77" s="3965"/>
      <c r="CA77" s="3965"/>
      <c r="CB77" s="3965"/>
      <c r="CC77" s="3965"/>
      <c r="CD77" s="3965"/>
      <c r="CE77" s="3965"/>
      <c r="CF77" s="3965"/>
      <c r="CG77" s="3965"/>
      <c r="CH77" s="3965"/>
      <c r="CI77" s="3965"/>
      <c r="CJ77" s="3965"/>
      <c r="CK77" s="3965"/>
      <c r="CL77" s="3965"/>
      <c r="CM77" s="3965"/>
      <c r="CN77" s="3965"/>
      <c r="CO77" s="3965"/>
      <c r="CP77" s="3965"/>
      <c r="CQ77" s="3965"/>
      <c r="CR77" s="3965"/>
      <c r="CS77" s="3965"/>
      <c r="CT77" s="3965"/>
      <c r="CU77" s="3965"/>
      <c r="CV77" s="3965"/>
      <c r="CW77" s="3965"/>
      <c r="CX77" s="3965"/>
      <c r="CY77" s="3965"/>
      <c r="CZ77" s="3965"/>
      <c r="DA77" s="3965"/>
      <c r="DB77" s="3965"/>
      <c r="DC77" s="3965"/>
      <c r="DD77" s="3965"/>
      <c r="DE77" s="3965"/>
      <c r="DF77" s="3965"/>
      <c r="DG77" s="3965"/>
      <c r="DH77" s="3965"/>
      <c r="DI77" s="3965"/>
      <c r="DJ77" s="3965"/>
      <c r="DK77" s="3965"/>
      <c r="DL77" s="3965"/>
      <c r="DM77" s="3965"/>
      <c r="DN77" s="3965"/>
      <c r="DO77" s="3965"/>
      <c r="DP77" s="3965"/>
      <c r="DQ77" s="3965"/>
      <c r="DR77" s="3965"/>
      <c r="DS77" s="2106"/>
      <c r="DT77" s="2106"/>
    </row>
  </sheetData>
  <sheetProtection formatColumns="0" formatRows="0" autoFilter="0" sort="0" insertRows="0" insertColumns="1" deleteRows="0" deleteColumns="0"/>
  <mergeCells count="417">
    <mergeCell ref="AN19:AN22"/>
    <mergeCell ref="AO19:AO22"/>
    <mergeCell ref="E2:E17"/>
    <mergeCell ref="X2:AF2"/>
    <mergeCell ref="AG2:DS2"/>
    <mergeCell ref="F3:F16"/>
    <mergeCell ref="X3:AF3"/>
    <mergeCell ref="AG3:DS3"/>
    <mergeCell ref="G4:G15"/>
    <mergeCell ref="X4:AF4"/>
    <mergeCell ref="AG4:DS4"/>
    <mergeCell ref="H5:H14"/>
    <mergeCell ref="X5:AF5"/>
    <mergeCell ref="AG5:DS5"/>
    <mergeCell ref="I6:I13"/>
    <mergeCell ref="Q6:Q13"/>
    <mergeCell ref="X6:AF6"/>
    <mergeCell ref="AG6:DS6"/>
    <mergeCell ref="DT9:DT12"/>
    <mergeCell ref="J7:J12"/>
    <mergeCell ref="R7:R12"/>
    <mergeCell ref="X7:AF7"/>
    <mergeCell ref="AG7:DS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DS54"/>
    <mergeCell ref="K55:K58"/>
    <mergeCell ref="AD48:AE48"/>
    <mergeCell ref="AM48:AN48"/>
    <mergeCell ref="X41:AF41"/>
    <mergeCell ref="AG41:AO41"/>
    <mergeCell ref="U42:DS42"/>
    <mergeCell ref="U43:U47"/>
    <mergeCell ref="V43:V47"/>
    <mergeCell ref="X43:AE43"/>
    <mergeCell ref="AF43:AF47"/>
    <mergeCell ref="AG43:AN43"/>
    <mergeCell ref="AO43:AO47"/>
    <mergeCell ref="AC55:AC58"/>
    <mergeCell ref="AE55:AE58"/>
    <mergeCell ref="AD55:AD58"/>
    <mergeCell ref="E49:E70"/>
    <mergeCell ref="X49:AF49"/>
    <mergeCell ref="AG49:DS49"/>
    <mergeCell ref="F50:F69"/>
    <mergeCell ref="X50:AF50"/>
    <mergeCell ref="AG50:DS50"/>
    <mergeCell ref="G51:G68"/>
    <mergeCell ref="X51:AF51"/>
    <mergeCell ref="AG51:DS51"/>
    <mergeCell ref="H52:H67"/>
    <mergeCell ref="X52:AF52"/>
    <mergeCell ref="AG52:DS52"/>
    <mergeCell ref="I53:I66"/>
    <mergeCell ref="Q53:Q66"/>
    <mergeCell ref="L56:L57"/>
    <mergeCell ref="AF55:AF58"/>
    <mergeCell ref="AH44:AK44"/>
    <mergeCell ref="AL44:AN45"/>
    <mergeCell ref="AH45:AH47"/>
    <mergeCell ref="X53:AF53"/>
    <mergeCell ref="AG53:DS53"/>
    <mergeCell ref="AI45:AK45"/>
    <mergeCell ref="AI46:AI47"/>
    <mergeCell ref="AJ46:AK46"/>
    <mergeCell ref="AL46:AL47"/>
    <mergeCell ref="AM46:AN47"/>
    <mergeCell ref="DS43:DS47"/>
    <mergeCell ref="X44:X47"/>
    <mergeCell ref="AG44:AG47"/>
    <mergeCell ref="V77:DT77"/>
    <mergeCell ref="U39:V39"/>
    <mergeCell ref="X39:AE39"/>
    <mergeCell ref="AG39:AN39"/>
    <mergeCell ref="U38:V38"/>
    <mergeCell ref="X38:AE38"/>
    <mergeCell ref="AG38:AN38"/>
    <mergeCell ref="AL55:AL58"/>
    <mergeCell ref="AM55:AM58"/>
    <mergeCell ref="AN55:AN58"/>
    <mergeCell ref="AO55:AO58"/>
    <mergeCell ref="V76:DT76"/>
    <mergeCell ref="DT42:DT47"/>
    <mergeCell ref="DT56:DT59"/>
    <mergeCell ref="V73:DT73"/>
    <mergeCell ref="V74:DT74"/>
    <mergeCell ref="Y44:AB44"/>
    <mergeCell ref="Y45:Y47"/>
    <mergeCell ref="Z45:AB45"/>
    <mergeCell ref="AA46:AB46"/>
    <mergeCell ref="Z46:Z47"/>
    <mergeCell ref="AC46:AC47"/>
    <mergeCell ref="AD46:AE47"/>
    <mergeCell ref="AC44:AE45"/>
    <mergeCell ref="AU8:AU11"/>
    <mergeCell ref="AV8:AV11"/>
    <mergeCell ref="AW8:AW11"/>
    <mergeCell ref="AX8:AX11"/>
    <mergeCell ref="AP33:AW33"/>
    <mergeCell ref="AP34:AW34"/>
    <mergeCell ref="AP35:AW35"/>
    <mergeCell ref="AP36:AW36"/>
    <mergeCell ref="AP38:AW38"/>
    <mergeCell ref="AP39:AW39"/>
    <mergeCell ref="AP41:AX41"/>
    <mergeCell ref="AP43:AW43"/>
    <mergeCell ref="AX43:AX47"/>
    <mergeCell ref="AP44:AP47"/>
    <mergeCell ref="AQ44:AT44"/>
    <mergeCell ref="AU44:AW45"/>
    <mergeCell ref="AQ45:AQ47"/>
    <mergeCell ref="AR45:AT45"/>
    <mergeCell ref="AR46:AR47"/>
    <mergeCell ref="AS46:AT46"/>
    <mergeCell ref="AU46:AU47"/>
    <mergeCell ref="AV46:AW47"/>
    <mergeCell ref="AV48:AW48"/>
    <mergeCell ref="AU55:AU58"/>
    <mergeCell ref="AV55:AV58"/>
    <mergeCell ref="AW55:AW58"/>
    <mergeCell ref="AX55:AX58"/>
    <mergeCell ref="BD8:BD11"/>
    <mergeCell ref="BE8:BE11"/>
    <mergeCell ref="BF8:BF11"/>
    <mergeCell ref="BG8:BG11"/>
    <mergeCell ref="AY33:BF33"/>
    <mergeCell ref="AY34:BF34"/>
    <mergeCell ref="AY35:BF35"/>
    <mergeCell ref="AY36:BF36"/>
    <mergeCell ref="AY38:BF38"/>
    <mergeCell ref="AY39:BF39"/>
    <mergeCell ref="AY41:BG41"/>
    <mergeCell ref="AY43:BF43"/>
    <mergeCell ref="BG43:BG47"/>
    <mergeCell ref="AY44:AY47"/>
    <mergeCell ref="AZ44:BC44"/>
    <mergeCell ref="BD44:BF45"/>
    <mergeCell ref="AZ45:AZ47"/>
    <mergeCell ref="BA45:BC45"/>
    <mergeCell ref="BA46:BA47"/>
    <mergeCell ref="BB46:BC46"/>
    <mergeCell ref="BD46:BD47"/>
    <mergeCell ref="BE46:BF47"/>
    <mergeCell ref="BE48:BF48"/>
    <mergeCell ref="BD55:BD58"/>
    <mergeCell ref="BE55:BE58"/>
    <mergeCell ref="BF55:BF58"/>
    <mergeCell ref="BG55:BG58"/>
    <mergeCell ref="BM8:BM11"/>
    <mergeCell ref="BN8:BN11"/>
    <mergeCell ref="BO8:BO11"/>
    <mergeCell ref="BP8:BP11"/>
    <mergeCell ref="BH33:BO33"/>
    <mergeCell ref="BH34:BO34"/>
    <mergeCell ref="BH35:BO35"/>
    <mergeCell ref="BH36:BO36"/>
    <mergeCell ref="BH38:BO38"/>
    <mergeCell ref="BH39:BO39"/>
    <mergeCell ref="BH41:BP41"/>
    <mergeCell ref="BH43:BO43"/>
    <mergeCell ref="BP43:BP47"/>
    <mergeCell ref="BH44:BH47"/>
    <mergeCell ref="BI44:BL44"/>
    <mergeCell ref="BM44:BO45"/>
    <mergeCell ref="BI45:BI47"/>
    <mergeCell ref="BJ45:BL45"/>
    <mergeCell ref="BJ46:BJ47"/>
    <mergeCell ref="BK46:BL46"/>
    <mergeCell ref="BM46:BM47"/>
    <mergeCell ref="BN46:BO47"/>
    <mergeCell ref="BN48:BO48"/>
    <mergeCell ref="BM55:BM58"/>
    <mergeCell ref="BN55:BN58"/>
    <mergeCell ref="BO55:BO58"/>
    <mergeCell ref="BP55:BP58"/>
    <mergeCell ref="BV8:BV11"/>
    <mergeCell ref="BW8:BW11"/>
    <mergeCell ref="BX8:BX11"/>
    <mergeCell ref="BY8:BY11"/>
    <mergeCell ref="BQ33:BX33"/>
    <mergeCell ref="BQ34:BX34"/>
    <mergeCell ref="BQ35:BX35"/>
    <mergeCell ref="BQ36:BX36"/>
    <mergeCell ref="BQ38:BX38"/>
    <mergeCell ref="BQ39:BX39"/>
    <mergeCell ref="BQ41:BY41"/>
    <mergeCell ref="BQ43:BX43"/>
    <mergeCell ref="BY43:BY47"/>
    <mergeCell ref="BQ44:BQ47"/>
    <mergeCell ref="BR44:BU44"/>
    <mergeCell ref="BV44:BX45"/>
    <mergeCell ref="BR45:BR47"/>
    <mergeCell ref="BS45:BU45"/>
    <mergeCell ref="BS46:BS47"/>
    <mergeCell ref="BT46:BU46"/>
    <mergeCell ref="BV46:BV47"/>
    <mergeCell ref="BW46:BX47"/>
    <mergeCell ref="BW48:BX48"/>
    <mergeCell ref="BV55:BV58"/>
    <mergeCell ref="BW55:BW58"/>
    <mergeCell ref="BX55:BX58"/>
    <mergeCell ref="BY55:BY58"/>
    <mergeCell ref="CE8:CE11"/>
    <mergeCell ref="CF8:CF11"/>
    <mergeCell ref="CG8:CG11"/>
    <mergeCell ref="CH8:CH11"/>
    <mergeCell ref="BZ33:CG33"/>
    <mergeCell ref="BZ34:CG34"/>
    <mergeCell ref="BZ35:CG35"/>
    <mergeCell ref="BZ36:CG36"/>
    <mergeCell ref="BZ38:CG38"/>
    <mergeCell ref="BZ39:CG39"/>
    <mergeCell ref="BZ41:CH41"/>
    <mergeCell ref="BZ43:CG43"/>
    <mergeCell ref="CH43:CH47"/>
    <mergeCell ref="BZ44:BZ47"/>
    <mergeCell ref="CA44:CD44"/>
    <mergeCell ref="CE44:CG45"/>
    <mergeCell ref="CA45:CA47"/>
    <mergeCell ref="CB45:CD45"/>
    <mergeCell ref="CB46:CB47"/>
    <mergeCell ref="CC46:CD46"/>
    <mergeCell ref="CE46:CE47"/>
    <mergeCell ref="CF46:CG47"/>
    <mergeCell ref="CF48:CG48"/>
    <mergeCell ref="CE55:CE58"/>
    <mergeCell ref="CF55:CF58"/>
    <mergeCell ref="CG55:CG58"/>
    <mergeCell ref="CH55:CH58"/>
    <mergeCell ref="CN8:CN11"/>
    <mergeCell ref="CO8:CO11"/>
    <mergeCell ref="CP8:CP11"/>
    <mergeCell ref="CQ8:CQ11"/>
    <mergeCell ref="CI33:CP33"/>
    <mergeCell ref="CI34:CP34"/>
    <mergeCell ref="CI35:CP35"/>
    <mergeCell ref="CI36:CP36"/>
    <mergeCell ref="CI38:CP38"/>
    <mergeCell ref="CI39:CP39"/>
    <mergeCell ref="CI41:CQ41"/>
    <mergeCell ref="CI43:CP43"/>
    <mergeCell ref="CQ43:CQ47"/>
    <mergeCell ref="CI44:CI47"/>
    <mergeCell ref="CJ44:CM44"/>
    <mergeCell ref="CN44:CP45"/>
    <mergeCell ref="CJ45:CJ47"/>
    <mergeCell ref="CK45:CM45"/>
    <mergeCell ref="CK46:CK47"/>
    <mergeCell ref="CL46:CM46"/>
    <mergeCell ref="CN46:CN47"/>
    <mergeCell ref="CO46:CP47"/>
    <mergeCell ref="CO48:CP48"/>
    <mergeCell ref="CN55:CN58"/>
    <mergeCell ref="CO55:CO58"/>
    <mergeCell ref="CP55:CP58"/>
    <mergeCell ref="CQ55:CQ58"/>
    <mergeCell ref="CW8:CW11"/>
    <mergeCell ref="CX8:CX11"/>
    <mergeCell ref="CY8:CY11"/>
    <mergeCell ref="CZ8:CZ11"/>
    <mergeCell ref="CR33:CY33"/>
    <mergeCell ref="CR34:CY34"/>
    <mergeCell ref="CR35:CY35"/>
    <mergeCell ref="CR36:CY36"/>
    <mergeCell ref="CR38:CY38"/>
    <mergeCell ref="CR39:CY39"/>
    <mergeCell ref="CR41:CZ41"/>
    <mergeCell ref="CR43:CY43"/>
    <mergeCell ref="CZ43:CZ47"/>
    <mergeCell ref="CR44:CR47"/>
    <mergeCell ref="CS44:CV44"/>
    <mergeCell ref="CW44:CY45"/>
    <mergeCell ref="CS45:CS47"/>
    <mergeCell ref="CT45:CV45"/>
    <mergeCell ref="CT46:CT47"/>
    <mergeCell ref="CU46:CV46"/>
    <mergeCell ref="CW46:CW47"/>
    <mergeCell ref="CX46:CY47"/>
    <mergeCell ref="CX48:CY48"/>
    <mergeCell ref="CW55:CW58"/>
    <mergeCell ref="CX55:CX58"/>
    <mergeCell ref="CY55:CY58"/>
    <mergeCell ref="CZ55:CZ58"/>
    <mergeCell ref="DF8:DF11"/>
    <mergeCell ref="DG8:DG11"/>
    <mergeCell ref="DH8:DH11"/>
    <mergeCell ref="DI8:DI11"/>
    <mergeCell ref="DA33:DH33"/>
    <mergeCell ref="DA34:DH34"/>
    <mergeCell ref="DA35:DH35"/>
    <mergeCell ref="DA36:DH36"/>
    <mergeCell ref="DA38:DH38"/>
    <mergeCell ref="DA39:DH39"/>
    <mergeCell ref="DA41:DI41"/>
    <mergeCell ref="DA43:DH43"/>
    <mergeCell ref="DI43:DI47"/>
    <mergeCell ref="DA44:DA47"/>
    <mergeCell ref="DB44:DE44"/>
    <mergeCell ref="DF44:DH45"/>
    <mergeCell ref="DB45:DB47"/>
    <mergeCell ref="DC45:DE45"/>
    <mergeCell ref="DC46:DC47"/>
    <mergeCell ref="DD46:DE46"/>
    <mergeCell ref="DF46:DF47"/>
    <mergeCell ref="DG46:DH47"/>
    <mergeCell ref="DG48:DH48"/>
    <mergeCell ref="DF55:DF58"/>
    <mergeCell ref="DG55:DG58"/>
    <mergeCell ref="DH55:DH58"/>
    <mergeCell ref="DI55:DI58"/>
    <mergeCell ref="DO8:DO11"/>
    <mergeCell ref="DP8:DP11"/>
    <mergeCell ref="DQ8:DQ11"/>
    <mergeCell ref="DR8:DR11"/>
    <mergeCell ref="DJ33:DQ33"/>
    <mergeCell ref="DJ34:DQ34"/>
    <mergeCell ref="DJ35:DQ35"/>
    <mergeCell ref="DJ36:DQ36"/>
    <mergeCell ref="DJ38:DQ38"/>
    <mergeCell ref="DJ39:DQ39"/>
    <mergeCell ref="DJ41:DR41"/>
    <mergeCell ref="DJ43:DQ43"/>
    <mergeCell ref="DR43:DR47"/>
    <mergeCell ref="DJ44:DJ47"/>
    <mergeCell ref="DK44:DN44"/>
    <mergeCell ref="DO44:DQ45"/>
    <mergeCell ref="DK45:DK47"/>
    <mergeCell ref="DL45:DN45"/>
    <mergeCell ref="DL46:DL47"/>
    <mergeCell ref="DM46:DN46"/>
    <mergeCell ref="DO46:DO47"/>
    <mergeCell ref="DP46:DQ47"/>
    <mergeCell ref="DP48:DQ48"/>
    <mergeCell ref="DO55:DO58"/>
    <mergeCell ref="DP55:DP58"/>
    <mergeCell ref="DQ55:DQ58"/>
    <mergeCell ref="DR55:DR58"/>
    <mergeCell ref="DT62:DT65"/>
    <mergeCell ref="J60:J65"/>
    <mergeCell ref="R60:R65"/>
    <mergeCell ref="X60:AF60"/>
    <mergeCell ref="AG60:DS60"/>
    <mergeCell ref="S61:S64"/>
    <mergeCell ref="K61:K64"/>
    <mergeCell ref="L62:L63"/>
    <mergeCell ref="AC61:AC64"/>
    <mergeCell ref="AE61:AE64"/>
    <mergeCell ref="AD61:AD64"/>
    <mergeCell ref="AF61:AF64"/>
    <mergeCell ref="AL61:AL64"/>
    <mergeCell ref="AM61:AM64"/>
    <mergeCell ref="AN61:AN64"/>
    <mergeCell ref="AO61:AO64"/>
    <mergeCell ref="AU61:AU64"/>
    <mergeCell ref="AV61:AV64"/>
    <mergeCell ref="AW61:AW64"/>
    <mergeCell ref="AX61:AX64"/>
    <mergeCell ref="BD61:BD64"/>
    <mergeCell ref="BE61:BE64"/>
    <mergeCell ref="BF61:BF64"/>
    <mergeCell ref="BG61:BG64"/>
    <mergeCell ref="BM61:BM64"/>
    <mergeCell ref="BN61:BN64"/>
    <mergeCell ref="BO61:BO64"/>
    <mergeCell ref="BP61:BP64"/>
    <mergeCell ref="BV61:BV64"/>
    <mergeCell ref="BW61:BW64"/>
    <mergeCell ref="BX61:BX64"/>
    <mergeCell ref="BY61:BY64"/>
    <mergeCell ref="CE61:CE64"/>
    <mergeCell ref="CF61:CF64"/>
    <mergeCell ref="CG61:CG64"/>
    <mergeCell ref="CH61:CH64"/>
    <mergeCell ref="CN61:CN64"/>
    <mergeCell ref="CO61:CO64"/>
    <mergeCell ref="CP61:CP64"/>
    <mergeCell ref="CQ61:CQ64"/>
    <mergeCell ref="CW61:CW64"/>
    <mergeCell ref="CX61:CX64"/>
    <mergeCell ref="CY61:CY64"/>
    <mergeCell ref="CZ61:CZ64"/>
    <mergeCell ref="DF61:DF64"/>
    <mergeCell ref="DG61:DG64"/>
    <mergeCell ref="DH61:DH64"/>
    <mergeCell ref="DI61:DI64"/>
    <mergeCell ref="DO61:DO64"/>
    <mergeCell ref="DP61:DP64"/>
    <mergeCell ref="DQ61:DQ64"/>
    <mergeCell ref="DR61:DR64"/>
  </mergeCells>
  <dataValidations count="8">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errorTitle="Ошибка" error="Выберите значение из списка" prompt="Выберите значение из списка" sqref="X983101:DS983101 X65597:DS65597 X131133:DS131133 X196669:DS196669 X262205:DS262205 X327741:DS327741 X393277:DS393277 X458813:DS458813 X524349:DS524349 X589885:DS589885 X655421:DS655421 X720957:DS720957 X786493:DS786493 X852029:DS852029 X917565:DS917565">
      <formula1>kind_of_cons</formula1>
    </dataValidation>
    <dataValidation allowBlank="1" sqref="U131136:DT131142 U196672:DT196678 U262208:DT262214 U327744:DT327750 U393280:DT393286 U458816:DT458822 U524352:DT524358 U589888:DT589894 U655424:DT655430 U720960:DT720966 U786496:DT786502 U852032:DT852038 U917568:DT917574 U983104:DT983110 U65600:DT65606"/>
    <dataValidation type="textLength" operator="lessThanOrEqual" allowBlank="1" showInputMessage="1" showErrorMessage="1" errorTitle="Ошибка" error="Допускается ввод не более 900 символов!" sqref="DT65592:DT65599 DT131128:DT131135 DT196664:DT196671 DT262200:DT262207 DT327736:DT327743 DT393272:DT393279 DT458808:DT458815 DT524344:DT524351 DT589880:DT589887 DT655416:DT655423 DT720952:DT720959 DT786488:DT786495 DT852024:DT852031 DT917560:DT917567 DT983096:DT98310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U8 AW8 AU55 AW55 BD8 BF8 BD55 BF55 BM8 BO8 BM55 BO55 BV8 BX8 BV55 BX55 CE8 CG8 CE55 CG55 CN8 CP8 CN55 CP55 CW8 CY8 CW55 CY55 DF8 DH8 DF55 DH55 DO8 DQ8 DO55 DQ55 AC61 AE61 AL61 AN61 AU61 AW61 BD61 BF61 BM61 BO61 BV61 BX61 CE61 CG61 CN61 CP61 CW61 CY61 DF61 DH61 DO61 DQ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T10 AT11 AT57 BC10 BC11 BC57 BL10 BL11 BL57 BU10 BU11 BU57 CD10 CD11 CD57 CM10 CM11 CM57 CV10 CV11 CV57 DE10 DE11 DE57 DN10 DN11 DN57 AB63 AK63 AT63 BC63 BL63 BU63 CD63 CM63 CV63 DE63 DN63 AB64 AK64 AT64 BC64 BL64 BU64 CD64 CM64 CV64 DE64 DN64"/>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DR393278 AO327742:DR327742 AO524350:DR524350 AO55 AV55 AX55 BE55 BG55 BN55 BP55 BW55 BY55 CF55 CH55 CO55 CQ55 CX55 CZ55 DG55 DI55 DP55 DR55 AO589886:DR589886 AO655422:DR655422 AO19:AO21 AO720958:DR720958 AO786494:DR786494 AO852030:DR852030 AO917566:DR917566 AO983102:DR983102 AO65598:DR65598 AO131134:DR131134 AO458814:DR458814 AF55 AO196670:DR196670 AF8 AD8 AM55 AM19:AM21 AO262206:DR262206 AD55 AO8 AV8 AX8 BE8 BG8 BN8 BP8 BW8 BY8 CF8 CH8 CO8 CQ8 CX8 CZ8 DG8 DI8 DP8 DR8 AM8 AD61 AF61 AM61 AO61 AV61 AX61 BE61 BG61 BN61 BP61 BW61 BY61 CF61 CH61 CO61 CQ61 CX61 CZ61 DG61 DI61 DP61 DR6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91E9D-1711-3507-8CB6-E9FFDD13C673}"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3645" width="19.140625" hidden="1" customWidth="1"/>
    <col min="13" max="14" style="3646" width="12.28125" hidden="1" customWidth="1"/>
    <col min="15" max="15" style="3646" width="23.421875" hidden="1" customWidth="1"/>
    <col min="16" max="16" style="3646" width="3.7109375" hidden="1" customWidth="1"/>
    <col min="17" max="17" style="3648" width="3.7109375" hidden="1" customWidth="1"/>
    <col min="18" max="18" style="3968" width="3.7109375" customWidth="1"/>
    <col min="19" max="19" style="3969" width="12.7109375" customWidth="1"/>
    <col min="20" max="20" style="3061" width="32.00390625" customWidth="1"/>
    <col min="21" max="21" style="3061" width="0.140625" customWidth="1"/>
    <col min="22" max="23" style="3061" width="21.7109375" hidden="1" customWidth="1"/>
    <col min="24" max="24" style="3061" width="11.7109375" hidden="1" customWidth="1"/>
    <col min="25" max="25" style="3061" width="3.7109375" hidden="1" customWidth="1"/>
    <col min="26" max="26" style="3061" width="11.7109375" hidden="1" customWidth="1"/>
    <col min="27" max="27" style="3061" width="8.57421875" hidden="1" customWidth="1"/>
    <col min="28" max="28" style="3061" width="5.421875" customWidth="1"/>
    <col min="29" max="30" style="3061" width="3.7109375" customWidth="1"/>
    <col min="31" max="31" style="3061" width="24.7109375" customWidth="1"/>
    <col min="32" max="34" style="3061" width="3.7109375" customWidth="1"/>
    <col min="35" max="35" style="3061" width="24.7109375" customWidth="1"/>
    <col min="36" max="38" style="3061" width="3.7109375" customWidth="1"/>
    <col min="39" max="39" style="3061" width="18.8515625" customWidth="1"/>
    <col min="40" max="41" style="3061" width="21.7109375" customWidth="1"/>
    <col min="42" max="42" style="3061" width="11.7109375" customWidth="1"/>
    <col min="43" max="43" style="3061" width="3.7109375" customWidth="1"/>
    <col min="44" max="44" style="3061" width="11.7109375" customWidth="1"/>
    <col min="45" max="45" style="3061" width="8.57421875" customWidth="1"/>
    <col min="46" max="46" style="3061" width="4.7109375" customWidth="1"/>
    <col min="47" max="47" style="3061" width="115.7109375" customWidth="1"/>
    <col min="48" max="49" style="2612" width="10.57421875"/>
    <col min="50" max="50" style="2612" width="11.140625" customWidth="1"/>
    <col min="51" max="52" style="2612"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123</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396</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397</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398</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399</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400</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401</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402</v>
      </c>
      <c r="AW5" s="506"/>
      <c r="AX5" s="506" t="str">
        <f>IF(T5="","",T5)</f>
        <v>Источник тепловой энергии  </v>
      </c>
      <c r="AY5" s="506"/>
      <c r="AZ5" s="506"/>
    </row>
    <row s="2612" customFormat="1" customHeight="1" ht="14.25" hidden="1">
      <c r="A6" s="1373"/>
      <c r="B6" s="1373"/>
      <c r="C6" s="1373"/>
      <c r="D6" s="1373"/>
      <c r="E6" s="2108"/>
      <c r="F6" s="2108"/>
      <c r="G6" s="2108"/>
      <c r="H6" s="2108"/>
      <c r="I6" s="2109">
        <f>S5&amp;".1"</f>
      </c>
      <c r="J6" s="1373"/>
      <c r="K6" s="1373"/>
      <c r="L6" s="1376" t="s">
        <v>403</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2"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61</v>
      </c>
      <c r="Z8" s="2112"/>
      <c r="AA8" s="1981" t="s">
        <v>61</v>
      </c>
      <c r="AB8" s="1981" t="s">
        <v>56</v>
      </c>
      <c r="AC8" s="2180"/>
      <c r="AD8" s="2057">
        <v>1</v>
      </c>
      <c r="AE8" s="2193"/>
      <c r="AF8" s="1981" t="s">
        <v>56</v>
      </c>
      <c r="AG8" s="2180"/>
      <c r="AH8" s="2057">
        <v>1</v>
      </c>
      <c r="AI8" s="2193"/>
      <c r="AJ8" s="1981" t="s">
        <v>56</v>
      </c>
      <c r="AK8" s="301"/>
      <c r="AL8" s="1367">
        <v>1</v>
      </c>
      <c r="AM8" s="1428"/>
      <c r="AN8" s="757"/>
      <c r="AO8" s="1285"/>
      <c r="AP8" s="1774"/>
      <c r="AQ8" s="1489" t="s">
        <v>61</v>
      </c>
      <c r="AR8" s="1774"/>
      <c r="AS8" s="1489" t="s">
        <v>61</v>
      </c>
      <c r="AT8" s="1378"/>
      <c r="AU8" s="2137" t="s">
        <v>468</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469</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470</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471</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472</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2"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2"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623"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162</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623"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163</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2"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164</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56</v>
      </c>
      <c r="AC19" s="1531"/>
      <c r="AD19" s="554">
        <v>1</v>
      </c>
      <c r="AE19" s="1532"/>
      <c r="AF19" s="1354" t="s">
        <v>56</v>
      </c>
      <c r="AG19" s="1531"/>
      <c r="AH19" s="554">
        <v>1</v>
      </c>
      <c r="AI19" s="1532"/>
      <c r="AJ19" s="1354" t="s">
        <v>56</v>
      </c>
      <c r="AK19" s="1533"/>
      <c r="AL19" s="554">
        <v>1</v>
      </c>
      <c r="AM19" s="1536"/>
      <c r="AN19" s="1433"/>
      <c r="AO19" s="1434"/>
      <c r="AP19" s="1776"/>
      <c r="AQ19" s="1490" t="s">
        <v>61</v>
      </c>
      <c r="AR19" s="1776"/>
      <c r="AS19" s="1490" t="s">
        <v>61</v>
      </c>
    </row>
    <row customHeight="1" ht="14.25" hidden="1">
      <c r="AV20" s="502"/>
      <c r="AW20" s="502"/>
      <c r="AX20" s="502"/>
      <c r="AY20" s="502"/>
      <c r="AZ20" s="502"/>
    </row>
    <row customHeight="1" ht="14.25" hidden="1">
      <c r="O21" s="1397" t="s">
        <v>414</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5538" customFormat="1" customHeight="1" ht="14.25" hidden="1">
      <c r="M23" s="1538"/>
      <c r="N23" s="1538"/>
      <c r="O23" s="1539" t="s">
        <v>415</v>
      </c>
      <c r="P23" s="1538"/>
      <c r="Q23" s="1540"/>
      <c r="R23" s="1540"/>
      <c r="Y23" s="1537" t="s">
        <v>417</v>
      </c>
      <c r="AA23" s="1537" t="s">
        <v>418</v>
      </c>
      <c r="AB23" s="1537" t="s">
        <v>473</v>
      </c>
      <c r="AE23" s="1537" t="s">
        <v>474</v>
      </c>
      <c r="AF23" s="1537" t="s">
        <v>473</v>
      </c>
      <c r="AI23" s="1537" t="s">
        <v>475</v>
      </c>
      <c r="AJ23" s="1537" t="s">
        <v>473</v>
      </c>
      <c r="AM23" s="1537" t="s">
        <v>476</v>
      </c>
      <c r="AQ23" s="1537" t="s">
        <v>417</v>
      </c>
      <c r="AS23" s="1537" t="s">
        <v>418</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Филиал "Смоленская ГРЭС" ПАО "Юнипро"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663"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100"/>
      <c r="X30" s="2100"/>
      <c r="Y30" s="2100"/>
      <c r="Z30" s="2100"/>
      <c r="AA30" s="322"/>
      <c r="AB30"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663" customFormat="1" customHeight="1" ht="18.75">
      <c r="A31" s="1398"/>
      <c r="B31" s="1398"/>
      <c r="C31" s="1398"/>
      <c r="D31" s="1398"/>
      <c r="E31" s="1398"/>
      <c r="F31" s="1398"/>
      <c r="G31" s="1398"/>
      <c r="H31" s="1398"/>
      <c r="I31" s="1398"/>
      <c r="J31" s="1398"/>
      <c r="K31" s="1398"/>
      <c r="L31" s="1399"/>
      <c r="M31" s="1398"/>
      <c r="N31" s="1398"/>
      <c r="O31" s="1398"/>
      <c r="P31" s="1398"/>
      <c r="Q31" s="1398"/>
      <c r="S31" s="2098" t="s">
        <v>420</v>
      </c>
      <c r="T31" s="2098"/>
      <c r="U31" s="1402"/>
      <c r="V31" s="2099" t="str">
        <f>IF(TITLE_DATE_PR_CHANGE="",IF(TITLE_DATE_PR="","",TITLE_DATE_PR),TITLE_DATE_PR_CHANGE)</f>
        <v>45274.43614583334</v>
      </c>
      <c r="W31" s="2099"/>
      <c r="X31" s="2099"/>
      <c r="Y31" s="2099"/>
      <c r="Z31" s="2099"/>
      <c r="AA31" s="322"/>
      <c r="AB31" s="2099" t="str">
        <f>IF(TITLE_DATE_PR_CHANGE="",IF(TITLE_DATE_PR="","",TITLE_DATE_PR),TITLE_DATE_PR_CHANGE)</f>
        <v>45274.43614583334</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663" customFormat="1" customHeight="1" ht="18.75">
      <c r="A32" s="1398"/>
      <c r="B32" s="1398"/>
      <c r="C32" s="1398"/>
      <c r="D32" s="1398"/>
      <c r="E32" s="1398"/>
      <c r="F32" s="1398"/>
      <c r="G32" s="1398"/>
      <c r="H32" s="1398"/>
      <c r="I32" s="1398"/>
      <c r="J32" s="1398"/>
      <c r="K32" s="1398"/>
      <c r="L32" s="1399"/>
      <c r="M32" s="1398"/>
      <c r="N32" s="1398"/>
      <c r="O32" s="1398"/>
      <c r="P32" s="1398"/>
      <c r="Q32" s="1398"/>
      <c r="S32" s="2098" t="s">
        <v>421</v>
      </c>
      <c r="T32" s="2098"/>
      <c r="U32" s="1402"/>
      <c r="V32" s="2100" t="str">
        <f>IF(TITLE_NUMBER_PR_CHANGE="",IF(TITLE_NUMBER_PR="","",TITLE_NUMBER_PR),TITLE_NUMBER_PR_CHANGE)</f>
        <v>185,186,319</v>
      </c>
      <c r="W32" s="2100"/>
      <c r="X32" s="2100"/>
      <c r="Y32" s="2100"/>
      <c r="Z32" s="2100"/>
      <c r="AA32" s="322"/>
      <c r="AB32" s="2100" t="str">
        <f>IF(TITLE_NUMBER_PR_CHANGE="",IF(TITLE_NUMBER_PR="","",TITLE_NUMBER_PR),TITLE_NUMBER_PR_CHANGE)</f>
        <v>185,186,319</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663"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https://rek.admin-smolensk.ru/docs/postmin-2023/</v>
      </c>
      <c r="W33" s="2100"/>
      <c r="X33" s="2100"/>
      <c r="Y33" s="2100"/>
      <c r="Z33" s="2100"/>
      <c r="AA33" s="322"/>
      <c r="AB33" s="2100" t="str">
        <f>IF(TITLE_IST_PUB_CHANGE="",IF(TITLE_IST_PUB="","",TITLE_IST_PUB),TITLE_IST_PUB_CHANGE)</f>
        <v>https://rek.admin-smolensk.ru/docs/postmin-2023/</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663"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420</v>
      </c>
      <c r="T35" s="2098"/>
      <c r="U35" s="1402"/>
      <c r="V35" s="2099" t="str">
        <f>IF(TITLE_DATE_PR_CHANGE="",IF(TITLE_DATE_PR="","",TITLE_DATE_PR),TITLE_DATE_PR_CHANGE)</f>
        <v>45274.43614583334</v>
      </c>
      <c r="W35" s="2099"/>
      <c r="X35" s="2099"/>
      <c r="Y35" s="2099"/>
      <c r="Z35" s="2099"/>
      <c r="AA35" s="322"/>
      <c r="AB35" s="2099" t="str">
        <f>IF(TITLE_DATE_PR_CHANGE="",IF(TITLE_DATE_PR="","",TITLE_DATE_PR),TITLE_DATE_PR_CHANGE)</f>
        <v>45274.43614583334</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663"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421</v>
      </c>
      <c r="T36" s="2098"/>
      <c r="U36" s="1402"/>
      <c r="V36" s="2100" t="str">
        <f>IF(TITLE_NUMBER_PR_CHANGE="",IF(TITLE_NUMBER_PR="","",TITLE_NUMBER_PR),TITLE_NUMBER_PR_CHANGE)</f>
        <v>185,186,319</v>
      </c>
      <c r="W36" s="2100"/>
      <c r="X36" s="2100"/>
      <c r="Y36" s="2100"/>
      <c r="Z36" s="2100"/>
      <c r="AA36" s="322"/>
      <c r="AB36" s="2100" t="str">
        <f>IF(TITLE_NUMBER_PR_CHANGE="",IF(TITLE_NUMBER_PR="","",TITLE_NUMBER_PR),TITLE_NUMBER_PR_CHANGE)</f>
        <v>185,186,319</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663"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424</v>
      </c>
      <c r="AB37" s="322"/>
      <c r="AC37" s="322"/>
      <c r="AD37" s="322"/>
      <c r="AE37" s="322"/>
      <c r="AF37" s="322"/>
      <c r="AG37" s="322"/>
      <c r="AH37" s="322"/>
      <c r="AI37" s="322"/>
      <c r="AJ37" s="322"/>
      <c r="AK37" s="322"/>
      <c r="AL37" s="322"/>
      <c r="AM37" s="322"/>
      <c r="AN37" s="322"/>
      <c r="AO37" s="322"/>
      <c r="AP37" s="322"/>
      <c r="AQ37" s="322"/>
      <c r="AR37" s="322"/>
      <c r="AS37" s="266" t="s">
        <v>424</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298</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299</v>
      </c>
    </row>
    <row customHeight="1" ht="14.25">
      <c r="Q40" s="279"/>
      <c r="R40" s="377"/>
      <c r="S40" s="2125" t="s">
        <v>87</v>
      </c>
      <c r="T40" s="2062" t="s">
        <v>477</v>
      </c>
      <c r="U40" s="289"/>
      <c r="V40" s="2127"/>
      <c r="W40" s="2127"/>
      <c r="X40" s="2127"/>
      <c r="Y40" s="2127"/>
      <c r="Z40" s="2128"/>
      <c r="AA40" s="2189" t="s">
        <v>428</v>
      </c>
      <c r="AB40" s="2173" t="s">
        <v>478</v>
      </c>
      <c r="AC40" s="2146"/>
      <c r="AD40" s="2146"/>
      <c r="AE40" s="2174"/>
      <c r="AF40" s="2146" t="s">
        <v>479</v>
      </c>
      <c r="AG40" s="2146"/>
      <c r="AH40" s="2146"/>
      <c r="AI40" s="2174"/>
      <c r="AJ40" s="2173" t="s">
        <v>480</v>
      </c>
      <c r="AK40" s="2146"/>
      <c r="AL40" s="2146"/>
      <c r="AM40" s="2174"/>
      <c r="AN40" s="2173" t="s">
        <v>427</v>
      </c>
      <c r="AO40" s="2146"/>
      <c r="AP40" s="2127"/>
      <c r="AQ40" s="2127"/>
      <c r="AR40" s="2128"/>
      <c r="AS40" s="2129" t="s">
        <v>428</v>
      </c>
      <c r="AT40" s="2132" t="s">
        <v>430</v>
      </c>
      <c r="AU40" s="1971"/>
    </row>
    <row customHeight="1" ht="33.75">
      <c r="Q41" s="279"/>
      <c r="R41" s="377"/>
      <c r="S41" s="2125"/>
      <c r="T41" s="2062"/>
      <c r="U41" s="1038"/>
      <c r="V41" s="2029" t="s">
        <v>481</v>
      </c>
      <c r="W41" s="2030"/>
      <c r="X41" s="2144" t="s">
        <v>434</v>
      </c>
      <c r="Y41" s="2162"/>
      <c r="Z41" s="2163"/>
      <c r="AA41" s="2190"/>
      <c r="AB41" s="2175"/>
      <c r="AC41" s="2176"/>
      <c r="AD41" s="2176"/>
      <c r="AE41" s="2188"/>
      <c r="AF41" s="2176"/>
      <c r="AG41" s="2176"/>
      <c r="AH41" s="2176"/>
      <c r="AI41" s="2188"/>
      <c r="AJ41" s="2175"/>
      <c r="AK41" s="2176"/>
      <c r="AL41" s="2176"/>
      <c r="AM41" s="2176"/>
      <c r="AN41" s="1971" t="s">
        <v>482</v>
      </c>
      <c r="AO41" s="1971"/>
      <c r="AP41" s="2162" t="s">
        <v>434</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135</v>
      </c>
      <c r="C43" s="1400" t="s">
        <v>136</v>
      </c>
      <c r="D43" s="1400" t="s">
        <v>137</v>
      </c>
      <c r="E43" s="1394" t="s">
        <v>435</v>
      </c>
      <c r="F43" s="1394" t="s">
        <v>436</v>
      </c>
      <c r="G43" s="1394" t="s">
        <v>437</v>
      </c>
      <c r="H43" s="1394" t="s">
        <v>438</v>
      </c>
      <c r="I43" s="1394" t="s">
        <v>439</v>
      </c>
      <c r="J43" s="1394" t="s">
        <v>440</v>
      </c>
      <c r="K43" s="1394" t="s">
        <v>441</v>
      </c>
      <c r="L43" s="1394" t="s">
        <v>415</v>
      </c>
      <c r="Q43" s="279"/>
      <c r="R43" s="377"/>
      <c r="S43" s="2125"/>
      <c r="T43" s="2062"/>
      <c r="U43" s="290"/>
      <c r="V43" s="1360" t="s">
        <v>483</v>
      </c>
      <c r="W43" s="1360" t="s">
        <v>484</v>
      </c>
      <c r="X43" s="1368" t="s">
        <v>444</v>
      </c>
      <c r="Y43" s="2121" t="s">
        <v>445</v>
      </c>
      <c r="Z43" s="2122"/>
      <c r="AA43" s="2191"/>
      <c r="AB43" s="2177"/>
      <c r="AC43" s="2178"/>
      <c r="AD43" s="2178"/>
      <c r="AE43" s="2179"/>
      <c r="AF43" s="2178"/>
      <c r="AG43" s="2178"/>
      <c r="AH43" s="2178"/>
      <c r="AI43" s="2179"/>
      <c r="AJ43" s="2177"/>
      <c r="AK43" s="2178"/>
      <c r="AL43" s="2178"/>
      <c r="AM43" s="2179"/>
      <c r="AN43" s="1903" t="s">
        <v>483</v>
      </c>
      <c r="AO43" s="1903" t="s">
        <v>484</v>
      </c>
      <c r="AP43" s="1368" t="s">
        <v>444</v>
      </c>
      <c r="AQ43" s="2121" t="s">
        <v>445</v>
      </c>
      <c r="AR43" s="2122"/>
      <c r="AS43" s="2131"/>
      <c r="AT43" s="2134"/>
      <c r="AU43" s="1971"/>
    </row>
    <row s="2611"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109</v>
      </c>
      <c r="T44" s="1281" t="s">
        <v>110</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210</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123</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210</v>
      </c>
      <c r="B46" s="1393" t="s">
        <v>211</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397</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398</v>
      </c>
      <c r="AW46" s="506"/>
      <c r="AX46" s="506" t="str">
        <f>IF(T46="","",T46)</f>
        <v>Территория действия тарифа</v>
      </c>
      <c r="AY46" s="506"/>
      <c r="AZ46" s="506"/>
    </row>
    <row customHeight="1" ht="23.25">
      <c r="A47" s="1393" t="s">
        <v>210</v>
      </c>
      <c r="B47" s="1393" t="s">
        <v>211</v>
      </c>
      <c r="C47" s="1393" t="s">
        <v>212</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399</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400</v>
      </c>
      <c r="AW47" s="506"/>
      <c r="AX47" s="506" t="str">
        <f>IF(T47="","",T47)</f>
        <v>Наименование системы теплоснабжения </v>
      </c>
      <c r="AY47" s="506"/>
      <c r="AZ47" s="506"/>
    </row>
    <row customHeight="1" ht="21">
      <c r="A48" s="1393" t="s">
        <v>210</v>
      </c>
      <c r="B48" s="1393" t="s">
        <v>211</v>
      </c>
      <c r="C48" s="1393" t="s">
        <v>212</v>
      </c>
      <c r="D48" s="1393" t="s">
        <v>213</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401</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402</v>
      </c>
      <c r="AW48" s="506"/>
      <c r="AX48" s="506" t="str">
        <f>IF(T48="","",T48)</f>
        <v>Источник тепловой энергии  </v>
      </c>
      <c r="AY48" s="506"/>
      <c r="AZ48" s="506"/>
    </row>
    <row s="2612" customFormat="1" customHeight="1" ht="0">
      <c r="A49" s="1373" t="s">
        <v>210</v>
      </c>
      <c r="B49" s="1373" t="s">
        <v>211</v>
      </c>
      <c r="C49" s="1373" t="s">
        <v>212</v>
      </c>
      <c r="D49" s="1373" t="s">
        <v>213</v>
      </c>
      <c r="E49" s="2108"/>
      <c r="F49" s="2108"/>
      <c r="G49" s="2108"/>
      <c r="H49" s="2108"/>
      <c r="I49" s="2109" t="str">
        <f>S48&amp;".1"</f>
        <v>....1</v>
      </c>
      <c r="J49" s="1373"/>
      <c r="K49" s="1373"/>
      <c r="L49" s="1376" t="s">
        <v>403</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2" customFormat="1" customHeight="1" ht="0">
      <c r="A50" s="1373" t="s">
        <v>210</v>
      </c>
      <c r="B50" s="1373" t="s">
        <v>211</v>
      </c>
      <c r="C50" s="1373" t="s">
        <v>212</v>
      </c>
      <c r="D50" s="1373" t="s">
        <v>213</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210</v>
      </c>
      <c r="B51" s="1393" t="s">
        <v>211</v>
      </c>
      <c r="C51" s="1393" t="s">
        <v>212</v>
      </c>
      <c r="D51" s="1393" t="s">
        <v>213</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61</v>
      </c>
      <c r="Z51" s="1774"/>
      <c r="AA51" s="1489" t="s">
        <v>61</v>
      </c>
      <c r="AB51" s="1981" t="s">
        <v>56</v>
      </c>
      <c r="AC51" s="2180"/>
      <c r="AD51" s="2057">
        <v>1</v>
      </c>
      <c r="AE51" s="2172" t="s">
        <v>24</v>
      </c>
      <c r="AF51" s="1981" t="s">
        <v>56</v>
      </c>
      <c r="AG51" s="2180"/>
      <c r="AH51" s="2057">
        <v>1</v>
      </c>
      <c r="AI51" s="2172" t="s">
        <v>24</v>
      </c>
      <c r="AJ51" s="1981" t="s">
        <v>56</v>
      </c>
      <c r="AK51" s="301"/>
      <c r="AL51" s="1367">
        <v>1</v>
      </c>
      <c r="AM51" s="1432"/>
      <c r="AN51" s="757"/>
      <c r="AO51" s="1285"/>
      <c r="AP51" s="1774"/>
      <c r="AQ51" s="1489" t="s">
        <v>61</v>
      </c>
      <c r="AR51" s="1774"/>
      <c r="AS51" s="1489" t="s">
        <v>61</v>
      </c>
      <c r="AT51" s="1378"/>
      <c r="AU51" s="2137" t="s">
        <v>485</v>
      </c>
      <c r="AV51" s="517">
        <f>STRCHECKDATE(V54:AT54)</f>
      </c>
      <c r="AW51" s="506"/>
      <c r="AX51" s="506" t="str">
        <f>IF(T51="","",T51)</f>
        <v/>
      </c>
      <c r="AY51" s="506"/>
      <c r="AZ51" s="506"/>
    </row>
    <row customHeight="1" ht="11.25">
      <c r="A52" s="1393" t="s">
        <v>210</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469</v>
      </c>
      <c r="AN52" s="1423"/>
      <c r="AO52" s="1526"/>
      <c r="AP52" s="1423"/>
      <c r="AQ52" s="1423"/>
      <c r="AR52" s="1423"/>
      <c r="AS52" s="1423"/>
      <c r="AT52" s="1420"/>
      <c r="AU52" s="2138"/>
      <c r="AW52" s="506"/>
      <c r="AX52" s="506"/>
      <c r="AY52" s="506"/>
      <c r="AZ52" s="506"/>
    </row>
    <row customHeight="1" ht="11.25">
      <c r="A53" s="1393" t="s">
        <v>210</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470</v>
      </c>
      <c r="AJ53" s="1423"/>
      <c r="AK53" s="1423"/>
      <c r="AL53" s="1423"/>
      <c r="AM53" s="1423"/>
      <c r="AN53" s="1423"/>
      <c r="AO53" s="1526"/>
      <c r="AP53" s="1423"/>
      <c r="AQ53" s="1423"/>
      <c r="AR53" s="1423"/>
      <c r="AS53" s="1423"/>
      <c r="AT53" s="1420"/>
      <c r="AU53" s="2138"/>
      <c r="AW53" s="506"/>
      <c r="AX53" s="506"/>
      <c r="AY53" s="506"/>
      <c r="AZ53" s="506"/>
    </row>
    <row customHeight="1" ht="11.25">
      <c r="A54" s="1393" t="s">
        <v>210</v>
      </c>
      <c r="B54" s="1393" t="s">
        <v>211</v>
      </c>
      <c r="C54" s="1393" t="s">
        <v>212</v>
      </c>
      <c r="D54" s="1393" t="s">
        <v>213</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471</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210</v>
      </c>
      <c r="B55" s="1393" t="s">
        <v>211</v>
      </c>
      <c r="C55" s="1393" t="s">
        <v>212</v>
      </c>
      <c r="D55" s="1393" t="s">
        <v>213</v>
      </c>
      <c r="E55" s="2108"/>
      <c r="F55" s="2108"/>
      <c r="G55" s="2108"/>
      <c r="H55" s="2108"/>
      <c r="I55" s="2110"/>
      <c r="J55" s="2109"/>
      <c r="K55" s="1393"/>
      <c r="L55" s="1394"/>
      <c r="P55" s="2111"/>
      <c r="Q55" s="2111"/>
      <c r="R55" s="352"/>
      <c r="S55" s="1308"/>
      <c r="T55" s="275" t="s">
        <v>472</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2" customFormat="1" customHeight="1" ht="0">
      <c r="A56" s="1373" t="s">
        <v>210</v>
      </c>
      <c r="B56" s="1373" t="s">
        <v>211</v>
      </c>
      <c r="C56" s="1373" t="s">
        <v>212</v>
      </c>
      <c r="D56" s="1373" t="s">
        <v>213</v>
      </c>
      <c r="E56" s="2108"/>
      <c r="F56" s="2108"/>
      <c r="G56" s="2108"/>
      <c r="H56" s="2108"/>
      <c r="I56" s="2109"/>
      <c r="J56" s="1373"/>
      <c r="K56" s="1373"/>
      <c r="L56" s="1376"/>
      <c r="M56" s="516"/>
      <c r="N56" s="516"/>
      <c r="O56" s="516"/>
      <c r="P56" s="2111"/>
      <c r="Q56" s="1361"/>
      <c r="R56" s="352"/>
      <c r="S56" s="1416"/>
      <c r="T56" s="1417" t="s">
        <v>412</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1" customFormat="1" customHeight="1" ht="0">
      <c r="A57" s="1373" t="s">
        <v>210</v>
      </c>
      <c r="B57" s="1373" t="s">
        <v>211</v>
      </c>
      <c r="C57" s="1373" t="s">
        <v>212</v>
      </c>
      <c r="D57" s="1373" t="s">
        <v>213</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623" customFormat="1" customHeight="1" ht="0">
      <c r="A58" s="1373" t="s">
        <v>210</v>
      </c>
      <c r="B58" s="1373" t="s">
        <v>211</v>
      </c>
      <c r="C58" s="1373" t="s">
        <v>212</v>
      </c>
      <c r="D58" s="1344"/>
      <c r="E58" s="2108"/>
      <c r="F58" s="2108"/>
      <c r="G58" s="2107"/>
      <c r="H58" s="1344"/>
      <c r="I58" s="1344"/>
      <c r="J58" s="1344"/>
      <c r="K58" s="1344"/>
      <c r="L58" s="1369"/>
      <c r="M58" s="1345"/>
      <c r="N58" s="1345"/>
      <c r="P58" s="1346"/>
      <c r="Q58" s="1347"/>
      <c r="R58" s="1346"/>
      <c r="S58" s="1352"/>
      <c r="T58" s="1355" t="s">
        <v>162</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623" customFormat="1" customHeight="1" ht="0">
      <c r="A59" s="1373" t="s">
        <v>210</v>
      </c>
      <c r="B59" s="1373" t="s">
        <v>211</v>
      </c>
      <c r="C59" s="1344"/>
      <c r="D59" s="1344"/>
      <c r="E59" s="2108"/>
      <c r="F59" s="2107"/>
      <c r="G59" s="1344"/>
      <c r="H59" s="1344"/>
      <c r="I59" s="1344"/>
      <c r="J59" s="1344"/>
      <c r="K59" s="1344"/>
      <c r="L59" s="1369"/>
      <c r="M59" s="1351"/>
      <c r="N59" s="1351"/>
      <c r="P59" s="1346"/>
      <c r="Q59" s="1347"/>
      <c r="R59" s="1346"/>
      <c r="S59" s="1352"/>
      <c r="T59" s="1355" t="s">
        <v>163</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2" customFormat="1" customHeight="1" ht="0">
      <c r="A60" s="1373" t="s">
        <v>210</v>
      </c>
      <c r="B60" s="1373"/>
      <c r="C60" s="1373"/>
      <c r="D60" s="1373"/>
      <c r="E60" s="2108"/>
      <c r="F60" s="1373"/>
      <c r="G60" s="1373"/>
      <c r="H60" s="1373"/>
      <c r="I60" s="1373"/>
      <c r="J60" s="1373"/>
      <c r="K60" s="1373"/>
      <c r="L60" s="1376"/>
      <c r="M60" s="1351"/>
      <c r="N60" s="1351"/>
      <c r="O60" s="524"/>
      <c r="P60" s="385"/>
      <c r="Q60" s="1374"/>
      <c r="R60" s="385"/>
      <c r="S60" s="1352"/>
      <c r="T60" s="1355" t="s">
        <v>164</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2" customFormat="1" customHeight="1" ht="0">
      <c r="A61" s="1373" t="s">
        <v>210</v>
      </c>
      <c r="B61" s="1373"/>
      <c r="C61" s="1373"/>
      <c r="D61" s="1373"/>
      <c r="E61" s="2107"/>
      <c r="F61" s="1373"/>
      <c r="G61" s="1373"/>
      <c r="H61" s="1373"/>
      <c r="I61" s="1373"/>
      <c r="J61" s="1373"/>
      <c r="K61" s="1373"/>
      <c r="L61" s="1376"/>
      <c r="M61" s="1351"/>
      <c r="N61" s="1351"/>
      <c r="O61" s="524"/>
      <c r="P61" s="385"/>
      <c r="Q61" s="1374"/>
      <c r="R61" s="385"/>
      <c r="S61" s="1352"/>
      <c r="T61" s="1355" t="s">
        <v>164</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623"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165</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304B6-2755-6921-C5E2-BEF6A169AFD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580" width="19.140625" hidden="1" customWidth="1"/>
    <col min="13" max="14" style="3646" width="12.28125" hidden="1" customWidth="1"/>
    <col min="15" max="15" style="3646" width="23.421875" hidden="1" customWidth="1"/>
    <col min="16" max="16" style="5590"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55">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451"/>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451"/>
      <c r="M19" s="1392"/>
      <c r="N19" s="1392"/>
      <c r="O19" s="1392"/>
      <c r="P19" s="1392"/>
      <c r="Q19" s="1401"/>
      <c r="R19" s="1401"/>
      <c r="S19" s="735"/>
      <c r="AB19" s="1396"/>
      <c r="AI19" s="1396"/>
      <c r="AL19" s="517"/>
      <c r="AM19" s="517"/>
      <c r="AN19" s="517"/>
      <c r="AO19" s="517"/>
      <c r="AP19" s="517"/>
    </row>
    <row s="3644" customFormat="1" customHeight="1" ht="12" hidden="1">
      <c r="L20" s="1451"/>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382" t="s">
        <v>494</v>
      </c>
      <c r="W38" s="2118" t="s">
        <v>433</v>
      </c>
      <c r="X38" s="2120"/>
      <c r="Y38" s="2118" t="s">
        <v>434</v>
      </c>
      <c r="Z38" s="2119"/>
      <c r="AA38" s="2120"/>
      <c r="AB38" s="2130"/>
      <c r="AC38" s="1382" t="s">
        <v>494</v>
      </c>
      <c r="AD38" s="2118" t="s">
        <v>433</v>
      </c>
      <c r="AE38" s="2120"/>
      <c r="AF38" s="2118" t="s">
        <v>434</v>
      </c>
      <c r="AG38" s="2119"/>
      <c r="AH38" s="2120"/>
      <c r="AI38" s="2130"/>
      <c r="AJ38" s="2133"/>
      <c r="AK38" s="1971"/>
    </row>
    <row customHeight="1" ht="33.7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382" t="s">
        <v>497</v>
      </c>
      <c r="W39" s="1237" t="s">
        <v>498</v>
      </c>
      <c r="X39" s="1237" t="s">
        <v>499</v>
      </c>
      <c r="Y39" s="1387" t="s">
        <v>444</v>
      </c>
      <c r="Z39" s="2121" t="s">
        <v>445</v>
      </c>
      <c r="AA39" s="2122"/>
      <c r="AB39" s="2131"/>
      <c r="AC39" s="1382" t="s">
        <v>497</v>
      </c>
      <c r="AD39" s="1237" t="s">
        <v>498</v>
      </c>
      <c r="AE39" s="1237" t="s">
        <v>499</v>
      </c>
      <c r="AF39" s="1387" t="s">
        <v>444</v>
      </c>
      <c r="AG39" s="2121" t="s">
        <v>445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224</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224</v>
      </c>
      <c r="B42" s="1393" t="s">
        <v>225</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224</v>
      </c>
      <c r="B43" s="1393" t="s">
        <v>225</v>
      </c>
      <c r="C43" s="1393" t="s">
        <v>226</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224</v>
      </c>
      <c r="B44" s="1393" t="s">
        <v>225</v>
      </c>
      <c r="C44" s="1393" t="s">
        <v>226</v>
      </c>
      <c r="D44" s="1393" t="s">
        <v>500</v>
      </c>
      <c r="E44" s="2108"/>
      <c r="F44" s="2108"/>
      <c r="G44" s="2108"/>
      <c r="H44" s="2108"/>
      <c r="I44" s="2109" t="str">
        <f>S43&amp;".1"</f>
        <v>...1</v>
      </c>
      <c r="J44" s="1393"/>
      <c r="K44" s="1393"/>
      <c r="L44" s="1394"/>
      <c r="P44" s="2111">
        <v>1</v>
      </c>
      <c r="Q44" s="1384"/>
      <c r="R44" s="352"/>
      <c r="S44" s="1388"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224</v>
      </c>
      <c r="B45" s="1393" t="s">
        <v>225</v>
      </c>
      <c r="C45" s="1393" t="s">
        <v>226</v>
      </c>
      <c r="D45" s="1393" t="s">
        <v>500</v>
      </c>
      <c r="E45" s="2108"/>
      <c r="F45" s="2108"/>
      <c r="G45" s="2108"/>
      <c r="H45" s="2108"/>
      <c r="I45" s="2110"/>
      <c r="J45" s="2109" t="str">
        <f>I44&amp;".1"</f>
        <v>...1.1</v>
      </c>
      <c r="K45" s="1393"/>
      <c r="L45" s="1394" t="s">
        <v>406</v>
      </c>
      <c r="P45" s="2111"/>
      <c r="Q45" s="2111">
        <v>1</v>
      </c>
      <c r="R45" s="353"/>
      <c r="S45" s="1388"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224</v>
      </c>
      <c r="B46" s="1393" t="s">
        <v>225</v>
      </c>
      <c r="C46" s="1393" t="s">
        <v>226</v>
      </c>
      <c r="D46" s="1393" t="s">
        <v>500</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224</v>
      </c>
      <c r="B47" s="1393" t="s">
        <v>225</v>
      </c>
      <c r="C47" s="1393" t="s">
        <v>226</v>
      </c>
      <c r="D47" s="1393" t="s">
        <v>500</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224</v>
      </c>
      <c r="B48" s="1393" t="s">
        <v>225</v>
      </c>
      <c r="C48" s="1393" t="s">
        <v>226</v>
      </c>
      <c r="D48" s="1393" t="s">
        <v>500</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224</v>
      </c>
      <c r="B49" s="1393" t="s">
        <v>225</v>
      </c>
      <c r="C49" s="1393" t="s">
        <v>226</v>
      </c>
      <c r="D49" s="1393" t="s">
        <v>500</v>
      </c>
      <c r="E49" s="2108"/>
      <c r="F49" s="2108"/>
      <c r="G49" s="2108"/>
      <c r="H49" s="2108"/>
      <c r="I49" s="2109"/>
      <c r="J49" s="1393"/>
      <c r="K49" s="1393"/>
      <c r="L49" s="1394"/>
      <c r="P49" s="2111"/>
      <c r="Q49" s="1384"/>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224</v>
      </c>
      <c r="B50" s="1393" t="s">
        <v>225</v>
      </c>
      <c r="C50" s="1393" t="s">
        <v>226</v>
      </c>
      <c r="D50" s="1393" t="s">
        <v>500</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224</v>
      </c>
      <c r="B51" s="1373" t="s">
        <v>225</v>
      </c>
      <c r="C51" s="1344"/>
      <c r="D51" s="1344"/>
      <c r="E51" s="2108"/>
      <c r="F51" s="2107"/>
      <c r="G51" s="1344"/>
      <c r="H51" s="1344"/>
      <c r="I51" s="1344"/>
      <c r="J51" s="1344"/>
      <c r="K51" s="1344"/>
      <c r="L51" s="1456"/>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224</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A69CD76-446C-D404-1AAF-5AC47D62CA0A}" mc:Ignorable="x14ac xr xr2 xr3">
  <sheetPr>
    <tabColor rgb="FFCCCCFF"/>
  </sheetPr>
  <dimension ref="A1:P78"/>
  <sheetViews>
    <sheetView topLeftCell="A1" showGridLines="0" zoomScale="90" workbookViewId="0">
      <selection activeCell="F23" sqref="F23"/>
    </sheetView>
  </sheetViews>
  <sheetFormatPr defaultColWidth="9.140625" customHeight="1" defaultRowHeight="11.25"/>
  <cols>
    <col min="1" max="1" style="2517" width="10.7109375" hidden="1" customWidth="1"/>
    <col min="2" max="2" style="2507" width="10.7109375" hidden="1" customWidth="1"/>
    <col min="3" max="3" style="2608" width="3.7109375" customWidth="1"/>
    <col min="4" max="4" style="2609" width="1.7109375" customWidth="1"/>
    <col min="5" max="5" style="2609" width="55.28125" customWidth="1"/>
    <col min="6" max="6" style="2609" width="50.7109375" customWidth="1"/>
    <col min="7" max="7" style="2523" width="1.7109375" customWidth="1"/>
    <col min="8" max="8" style="2524" width="18.00390625" hidden="1" customWidth="1"/>
    <col min="9" max="9" style="2504" width="9.57421875" customWidth="1"/>
    <col min="10" max="10" style="2544" width="52.140625" hidden="1" customWidth="1"/>
    <col min="11" max="11" style="2609" width="9.140625"/>
    <col min="12" max="12" style="2609" width="78.00390625" customWidth="1"/>
    <col min="13" max="16" style="2609"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45292.435636574075</v>
      </c>
      <c r="G11" s="62"/>
      <c r="H11" s="779" t="s">
        <v>18</v>
      </c>
      <c r="J11" s="882" t="s">
        <v>19</v>
      </c>
    </row>
    <row customHeight="1" ht="22.5">
      <c r="A12" s="1952"/>
      <c r="D12" s="60"/>
      <c r="E12" s="1173" t="s">
        <v>20</v>
      </c>
      <c r="F12" s="2549">
        <v>47118.435891203706</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45274.43614583334</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566" t="s">
        <v>41</v>
      </c>
      <c r="G24" s="58"/>
    </row>
    <row customHeight="1" ht="22.5" hidden="1">
      <c r="D25" s="60"/>
      <c r="E25" s="61"/>
      <c r="F25" s="256" t="str">
        <f>"Изменение "&amp;IF(TEMPLATE_GROUP="P","тарифов","предложения по тарифам")</f>
        <v>Изменение тарифов</v>
      </c>
      <c r="G25" s="58"/>
      <c r="J25" s="881" t="s">
        <v>42</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43</v>
      </c>
      <c r="F28" s="204"/>
      <c r="G28" s="58"/>
    </row>
    <row customHeight="1" ht="19.5" hidden="1">
      <c r="D29" s="60"/>
      <c r="E29" s="397" t="s">
        <v>40</v>
      </c>
      <c r="F29" s="204"/>
      <c r="G29" s="58"/>
    </row>
    <row s="2516" customFormat="1" customHeight="1" ht="6">
      <c r="A30" s="791"/>
      <c r="B30" s="218"/>
      <c r="C30" s="219"/>
      <c r="D30" s="225"/>
      <c r="E30" s="223"/>
      <c r="F30" s="226"/>
      <c r="G30" s="62"/>
      <c r="H30" s="415"/>
      <c r="I30" s="417"/>
      <c r="J30" s="880"/>
    </row>
    <row customHeight="1" ht="19.5">
      <c r="C31" s="63"/>
      <c r="D31" s="64"/>
      <c r="E31" s="397" t="s">
        <v>44</v>
      </c>
      <c r="F31" s="203" t="s">
        <v>45</v>
      </c>
      <c r="G31" s="782"/>
    </row>
    <row customHeight="1" ht="19.5" hidden="1">
      <c r="C32" s="63"/>
      <c r="D32" s="64"/>
      <c r="E32" s="398" t="s">
        <v>46</v>
      </c>
      <c r="F32" s="1807"/>
      <c r="G32" s="782"/>
    </row>
    <row customHeight="1" ht="19.5">
      <c r="C33" s="63"/>
      <c r="D33" s="64"/>
      <c r="E33" s="397" t="s">
        <v>47</v>
      </c>
      <c r="F33" s="203" t="s">
        <v>48</v>
      </c>
      <c r="G33" s="782"/>
    </row>
    <row customHeight="1" ht="19.5">
      <c r="C34" s="63"/>
      <c r="D34" s="64"/>
      <c r="E34" s="397" t="s">
        <v>49</v>
      </c>
      <c r="F34" s="203" t="s">
        <v>50</v>
      </c>
      <c r="G34" s="782"/>
      <c r="H34" s="65"/>
    </row>
    <row s="2516" customFormat="1" customHeight="1" ht="11.25">
      <c r="A35" s="791"/>
      <c r="B35" s="218"/>
      <c r="C35" s="219"/>
      <c r="D35" s="225"/>
      <c r="E35" s="223"/>
      <c r="F35" s="226"/>
      <c r="G35" s="62"/>
      <c r="H35" s="415"/>
      <c r="I35" s="417"/>
      <c r="J35" s="880"/>
    </row>
    <row customHeight="1" ht="19.5">
      <c r="A36" s="885"/>
      <c r="D36" s="64"/>
      <c r="E36" s="397" t="s">
        <v>51</v>
      </c>
      <c r="F36" s="2576" t="s">
        <v>52</v>
      </c>
      <c r="G36" s="62"/>
    </row>
    <row customHeight="1" ht="19.5">
      <c r="A37" s="885"/>
      <c r="D37" s="64"/>
      <c r="E37" s="397" t="s">
        <v>53</v>
      </c>
      <c r="F37" s="2576" t="s">
        <v>54</v>
      </c>
      <c r="G37" s="62"/>
    </row>
    <row s="2516" customFormat="1" customHeight="1" ht="6">
      <c r="A38" s="791"/>
      <c r="B38" s="218"/>
      <c r="C38" s="219"/>
      <c r="D38" s="220"/>
      <c r="E38" s="221"/>
      <c r="F38" s="1060"/>
      <c r="G38" s="58"/>
      <c r="H38" s="415"/>
      <c r="I38" s="417"/>
      <c r="J38" s="882"/>
    </row>
    <row customHeight="1" ht="22.5">
      <c r="A39" s="791"/>
      <c r="D39" s="60"/>
      <c r="E39" s="397" t="s">
        <v>55</v>
      </c>
      <c r="F39" s="716" t="s">
        <v>56</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56</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57</v>
      </c>
      <c r="F43" s="716" t="s">
        <v>56</v>
      </c>
      <c r="G43" s="58"/>
      <c r="I43" s="417"/>
      <c r="J43" s="882"/>
    </row>
    <row s="2524" customFormat="1" customHeight="1" ht="22.5">
      <c r="A44" s="790"/>
      <c r="B44" s="419"/>
      <c r="C44" s="414"/>
      <c r="D44" s="416"/>
      <c r="E44" s="1173" t="s">
        <v>58</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59</v>
      </c>
      <c r="F46" s="716" t="s">
        <v>56</v>
      </c>
      <c r="G46" s="58"/>
      <c r="H46" s="415"/>
      <c r="I46" s="417"/>
      <c r="J46" s="882"/>
    </row>
    <row s="2524" customFormat="1" customHeight="1" ht="22.5">
      <c r="A47" s="790"/>
      <c r="B47" s="419"/>
      <c r="C47" s="414"/>
      <c r="D47" s="416"/>
      <c r="E47" s="1173" t="s">
        <v>60</v>
      </c>
      <c r="F47" s="716" t="s">
        <v>56</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61</v>
      </c>
      <c r="G49" s="58"/>
    </row>
    <row s="2545" customFormat="1" customHeight="1" ht="6" hidden="1">
      <c r="A50" s="791"/>
      <c r="B50" s="432"/>
      <c r="C50" s="433"/>
      <c r="D50" s="225"/>
      <c r="E50" s="223"/>
      <c r="F50" s="226"/>
      <c r="G50" s="62"/>
      <c r="H50" s="415"/>
      <c r="I50" s="417"/>
      <c r="J50" s="882"/>
    </row>
    <row s="2585" customFormat="1" customHeight="1" ht="22.5" hidden="1">
      <c r="A51" s="792"/>
      <c r="B51" s="419"/>
      <c r="C51" s="536"/>
      <c r="D51" s="537"/>
      <c r="E51" s="397" t="s">
        <v>62</v>
      </c>
      <c r="F51" s="716" t="s">
        <v>56</v>
      </c>
      <c r="G51" s="538"/>
      <c r="I51" s="540"/>
      <c r="J51" s="884"/>
      <c r="P51" s="541"/>
    </row>
    <row s="2545" customFormat="1" customHeight="1" ht="6" hidden="1">
      <c r="A52" s="791"/>
      <c r="B52" s="432"/>
      <c r="C52" s="433"/>
      <c r="D52" s="225"/>
      <c r="E52" s="223"/>
      <c r="F52" s="226"/>
      <c r="G52" s="62"/>
      <c r="H52" s="415"/>
      <c r="I52" s="417"/>
      <c r="J52" s="880"/>
    </row>
    <row s="2585" customFormat="1" customHeight="1" ht="22.5" hidden="1">
      <c r="A53" s="792"/>
      <c r="B53" s="419"/>
      <c r="C53" s="536"/>
      <c r="D53" s="537"/>
      <c r="E53" s="397" t="s">
        <v>63</v>
      </c>
      <c r="F53" s="1055" t="s">
        <v>56</v>
      </c>
      <c r="G53" s="538"/>
      <c r="I53" s="540"/>
      <c r="J53" s="884"/>
      <c r="P53" s="541"/>
    </row>
    <row s="2585" customFormat="1" customHeight="1" ht="22.5" hidden="1">
      <c r="A54" s="792"/>
      <c r="B54" s="419"/>
      <c r="C54" s="536"/>
      <c r="D54" s="537"/>
      <c r="E54" s="397" t="s">
        <v>64</v>
      </c>
      <c r="F54" s="1815"/>
      <c r="G54" s="538"/>
      <c r="I54" s="540"/>
      <c r="J54" s="884"/>
      <c r="P54" s="541"/>
    </row>
    <row s="2545" customFormat="1" customHeight="1" ht="6" hidden="1">
      <c r="A55" s="791"/>
      <c r="B55" s="432"/>
      <c r="C55" s="433"/>
      <c r="D55" s="225"/>
      <c r="E55" s="223"/>
      <c r="F55" s="226"/>
      <c r="G55" s="62"/>
      <c r="H55" s="415"/>
      <c r="I55" s="417"/>
      <c r="J55" s="880"/>
    </row>
    <row s="2585" customFormat="1" customHeight="1" ht="22.5" hidden="1">
      <c r="A56" s="792"/>
      <c r="B56" s="419"/>
      <c r="C56" s="536"/>
      <c r="D56" s="537"/>
      <c r="E56" s="397" t="s">
        <v>65</v>
      </c>
      <c r="F56" s="1055" t="s">
        <v>56</v>
      </c>
      <c r="G56" s="538"/>
      <c r="I56" s="540"/>
      <c r="J56" s="884"/>
      <c r="P56" s="541"/>
    </row>
    <row s="2545" customFormat="1" customHeight="1" ht="6" hidden="1">
      <c r="A57" s="791"/>
      <c r="B57" s="432"/>
      <c r="C57" s="433"/>
      <c r="D57" s="225"/>
      <c r="E57" s="223"/>
      <c r="F57" s="226"/>
      <c r="G57" s="62"/>
      <c r="H57" s="415"/>
      <c r="I57" s="417"/>
      <c r="J57" s="880"/>
    </row>
    <row s="2585" customFormat="1" customHeight="1" ht="15" hidden="1">
      <c r="A58" s="792"/>
      <c r="B58" s="419"/>
      <c r="C58" s="536"/>
      <c r="D58" s="537"/>
      <c r="E58" s="397" t="s">
        <v>66</v>
      </c>
      <c r="F58" s="1055" t="s">
        <v>61</v>
      </c>
      <c r="G58" s="538"/>
      <c r="I58" s="540"/>
      <c r="J58" s="884"/>
      <c r="P58" s="541"/>
    </row>
    <row s="2585"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5" customFormat="1" customHeight="1" ht="15" hidden="1">
      <c r="A60" s="792"/>
      <c r="B60" s="419"/>
      <c r="C60" s="536"/>
      <c r="D60" s="537"/>
      <c r="E60" s="1173" t="s">
        <v>67</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68</v>
      </c>
      <c r="F62" s="1711" t="s">
        <v>61</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69</v>
      </c>
      <c r="F64" s="202" t="s">
        <v>70</v>
      </c>
      <c r="G64" s="62"/>
    </row>
    <row customHeight="1" ht="19.5">
      <c r="A65" s="793"/>
      <c r="B65" s="85"/>
      <c r="D65" s="67"/>
      <c r="E65" s="397" t="s">
        <v>71</v>
      </c>
      <c r="F65" s="202" t="s">
        <v>72</v>
      </c>
      <c r="G65" s="62"/>
    </row>
    <row customHeight="1" ht="35.25">
      <c r="D66" s="60"/>
      <c r="E66" s="399" t="s">
        <v>73</v>
      </c>
      <c r="F66" s="1061"/>
      <c r="G66" s="58"/>
    </row>
    <row customHeight="1" ht="19.5">
      <c r="A67" s="793"/>
      <c r="D67" s="416"/>
      <c r="E67" s="397" t="s">
        <v>74</v>
      </c>
      <c r="F67" s="257" t="s">
        <v>75</v>
      </c>
      <c r="G67" s="62"/>
    </row>
    <row customHeight="1" ht="19.5">
      <c r="A68" s="793"/>
      <c r="B68" s="85"/>
      <c r="D68" s="67"/>
      <c r="E68" s="397" t="s">
        <v>76</v>
      </c>
      <c r="F68" s="257" t="s">
        <v>77</v>
      </c>
      <c r="G68" s="62"/>
    </row>
    <row customHeight="1" ht="19.5">
      <c r="A69" s="793"/>
      <c r="B69" s="85"/>
      <c r="D69" s="67"/>
      <c r="E69" s="397" t="s">
        <v>78</v>
      </c>
      <c r="F69" s="257" t="s">
        <v>79</v>
      </c>
      <c r="G69" s="62"/>
    </row>
    <row customHeight="1" ht="19.5">
      <c r="D70" s="416"/>
      <c r="E70" s="397" t="s">
        <v>80</v>
      </c>
      <c r="F70" s="257" t="s">
        <v>81</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6FA27B6-76FA-4B58-2718-B583816CC8C6}"/>
    <hyperlink ref="H17" location="Титульный!H9" display="Как заполнить?" tooltip="Помощь по работе с полями отчётной формы" xr:uid="{33F4C56E-3893-04D7-6D6F-B63676819612}"/>
    <hyperlink ref="F24" r:id="rId4" xr:uid="{EF9BCEDF-A1B9-3B7C-7011-3D9DE2DFE46B}"/>
    <hyperlink ref="H39" location="Титульный!H9" display="Как заполнить?" tooltip="Помощь по работе с полями отчётной формы" xr:uid="{4B57D898-86D6-10FF-7175-8338ECA270AB}"/>
    <hyperlink ref="H62" location="Титульный!H9" display="Как заполнить?" tooltip="Помощь по работе с полями отчётной формы" xr:uid="{987E2AC4-9C5E-6198-24E1-79A40E8B77A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66F89A-3B7D-2121-1BDB-90357B8C48F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596" width="19.140625" hidden="1" customWidth="1"/>
    <col min="13" max="14" style="3646" width="12.28125" hidden="1" customWidth="1"/>
    <col min="15" max="15" style="3646" width="23.421875" hidden="1" customWidth="1"/>
    <col min="16" max="16" style="5601"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87">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477"/>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477"/>
      <c r="M19" s="1392"/>
      <c r="N19" s="1392"/>
      <c r="O19" s="1392"/>
      <c r="P19" s="1392"/>
      <c r="Q19" s="1401"/>
      <c r="R19" s="1401"/>
      <c r="S19" s="735"/>
      <c r="AB19" s="1396"/>
      <c r="AI19" s="1396"/>
      <c r="AL19" s="517"/>
      <c r="AM19" s="517"/>
      <c r="AN19" s="517"/>
      <c r="AO19" s="517"/>
      <c r="AP19" s="517"/>
    </row>
    <row s="3644" customFormat="1" customHeight="1" ht="12" hidden="1">
      <c r="L20" s="1477"/>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482" t="s">
        <v>494</v>
      </c>
      <c r="W38" s="2118" t="s">
        <v>433</v>
      </c>
      <c r="X38" s="2120"/>
      <c r="Y38" s="2118" t="s">
        <v>434</v>
      </c>
      <c r="Z38" s="2119"/>
      <c r="AA38" s="2120"/>
      <c r="AB38" s="2130"/>
      <c r="AC38" s="1482" t="s">
        <v>494</v>
      </c>
      <c r="AD38" s="2118" t="s">
        <v>433</v>
      </c>
      <c r="AE38" s="2120"/>
      <c r="AF38" s="2118" t="s">
        <v>434</v>
      </c>
      <c r="AG38" s="2119"/>
      <c r="AH38" s="2120"/>
      <c r="AI38" s="2130"/>
      <c r="AJ38" s="2133"/>
      <c r="AK38" s="1971"/>
    </row>
    <row customHeight="1" ht="33.7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482" t="s">
        <v>497</v>
      </c>
      <c r="W39" s="1237" t="s">
        <v>498</v>
      </c>
      <c r="X39" s="1237" t="s">
        <v>499</v>
      </c>
      <c r="Y39" s="1485" t="s">
        <v>444</v>
      </c>
      <c r="Z39" s="2121" t="s">
        <v>445</v>
      </c>
      <c r="AA39" s="2122"/>
      <c r="AB39" s="2131"/>
      <c r="AC39" s="1482" t="s">
        <v>497</v>
      </c>
      <c r="AD39" s="1237" t="s">
        <v>498</v>
      </c>
      <c r="AE39" s="1237" t="s">
        <v>499</v>
      </c>
      <c r="AF39" s="1485" t="s">
        <v>444</v>
      </c>
      <c r="AG39" s="2121" t="s">
        <v>445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229</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229</v>
      </c>
      <c r="B42" s="1393" t="s">
        <v>230</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229</v>
      </c>
      <c r="B43" s="1393" t="s">
        <v>230</v>
      </c>
      <c r="C43" s="1393" t="s">
        <v>231</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229</v>
      </c>
      <c r="B44" s="1393" t="s">
        <v>230</v>
      </c>
      <c r="C44" s="1393" t="s">
        <v>231</v>
      </c>
      <c r="D44" s="1393" t="s">
        <v>501</v>
      </c>
      <c r="E44" s="2108"/>
      <c r="F44" s="2108"/>
      <c r="G44" s="2108"/>
      <c r="H44" s="2108"/>
      <c r="I44" s="2109" t="str">
        <f>S43&amp;".1"</f>
        <v>...1</v>
      </c>
      <c r="J44" s="1393"/>
      <c r="K44" s="1393"/>
      <c r="L44" s="1394"/>
      <c r="P44" s="2111">
        <v>1</v>
      </c>
      <c r="Q44" s="1480"/>
      <c r="R44" s="352"/>
      <c r="S44" s="1487"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229</v>
      </c>
      <c r="B45" s="1393" t="s">
        <v>230</v>
      </c>
      <c r="C45" s="1393" t="s">
        <v>231</v>
      </c>
      <c r="D45" s="1393" t="s">
        <v>501</v>
      </c>
      <c r="E45" s="2108"/>
      <c r="F45" s="2108"/>
      <c r="G45" s="2108"/>
      <c r="H45" s="2108"/>
      <c r="I45" s="2110"/>
      <c r="J45" s="2109" t="str">
        <f>I44&amp;".1"</f>
        <v>...1.1</v>
      </c>
      <c r="K45" s="1393"/>
      <c r="L45" s="1394" t="s">
        <v>406</v>
      </c>
      <c r="P45" s="2111"/>
      <c r="Q45" s="2111">
        <v>1</v>
      </c>
      <c r="R45" s="353"/>
      <c r="S45" s="1487"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229</v>
      </c>
      <c r="B46" s="1393" t="s">
        <v>230</v>
      </c>
      <c r="C46" s="1393" t="s">
        <v>231</v>
      </c>
      <c r="D46" s="1393" t="s">
        <v>501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229</v>
      </c>
      <c r="B47" s="1393" t="s">
        <v>230</v>
      </c>
      <c r="C47" s="1393" t="s">
        <v>231</v>
      </c>
      <c r="D47" s="1393" t="s">
        <v>501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229</v>
      </c>
      <c r="B48" s="1393" t="s">
        <v>230</v>
      </c>
      <c r="C48" s="1393" t="s">
        <v>231</v>
      </c>
      <c r="D48" s="1393" t="s">
        <v>501</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229</v>
      </c>
      <c r="B49" s="1393" t="s">
        <v>230</v>
      </c>
      <c r="C49" s="1393" t="s">
        <v>231</v>
      </c>
      <c r="D49" s="1393" t="s">
        <v>501</v>
      </c>
      <c r="E49" s="2108"/>
      <c r="F49" s="2108"/>
      <c r="G49" s="2108"/>
      <c r="H49" s="2108"/>
      <c r="I49" s="2109"/>
      <c r="J49" s="1393"/>
      <c r="K49" s="1393"/>
      <c r="L49" s="1394"/>
      <c r="P49" s="2111"/>
      <c r="Q49" s="1480"/>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229</v>
      </c>
      <c r="B50" s="1393" t="s">
        <v>230</v>
      </c>
      <c r="C50" s="1393" t="s">
        <v>231</v>
      </c>
      <c r="D50" s="1393" t="s">
        <v>501</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229</v>
      </c>
      <c r="B51" s="1373" t="s">
        <v>230</v>
      </c>
      <c r="C51" s="1344"/>
      <c r="D51" s="1344"/>
      <c r="E51" s="2108"/>
      <c r="F51" s="2107"/>
      <c r="G51" s="1344"/>
      <c r="H51" s="1344"/>
      <c r="I51" s="1344"/>
      <c r="J51" s="1344"/>
      <c r="K51" s="1344"/>
      <c r="L51" s="1488"/>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229</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6F3D5-1C06-F9FD-B7BC-6B7587AC6B7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596" width="19.140625" hidden="1" customWidth="1"/>
    <col min="13" max="14" style="3646" width="12.28125" hidden="1" customWidth="1"/>
    <col min="15" max="15" style="3646" width="23.421875" hidden="1" customWidth="1"/>
    <col min="16" max="16" style="5601"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87">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477"/>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477"/>
      <c r="M19" s="1392"/>
      <c r="N19" s="1392"/>
      <c r="O19" s="1392"/>
      <c r="P19" s="1392"/>
      <c r="Q19" s="1401"/>
      <c r="R19" s="1401"/>
      <c r="S19" s="735"/>
      <c r="AB19" s="1396"/>
      <c r="AI19" s="1396"/>
      <c r="AL19" s="517"/>
      <c r="AM19" s="517"/>
      <c r="AN19" s="517"/>
      <c r="AO19" s="517"/>
      <c r="AP19" s="517"/>
    </row>
    <row s="3644" customFormat="1" customHeight="1" ht="12" hidden="1">
      <c r="L20" s="1477"/>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482" t="s">
        <v>494</v>
      </c>
      <c r="W38" s="2118" t="s">
        <v>433</v>
      </c>
      <c r="X38" s="2120"/>
      <c r="Y38" s="2118" t="s">
        <v>434</v>
      </c>
      <c r="Z38" s="2119"/>
      <c r="AA38" s="2120"/>
      <c r="AB38" s="2130"/>
      <c r="AC38" s="1482" t="s">
        <v>494</v>
      </c>
      <c r="AD38" s="2118" t="s">
        <v>433</v>
      </c>
      <c r="AE38" s="2120"/>
      <c r="AF38" s="2118" t="s">
        <v>434</v>
      </c>
      <c r="AG38" s="2119"/>
      <c r="AH38" s="2120"/>
      <c r="AI38" s="2130"/>
      <c r="AJ38" s="2133"/>
      <c r="AK38" s="1971"/>
    </row>
    <row customHeight="1" ht="33.7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482" t="s">
        <v>497</v>
      </c>
      <c r="W39" s="1237" t="s">
        <v>498</v>
      </c>
      <c r="X39" s="1237" t="s">
        <v>499</v>
      </c>
      <c r="Y39" s="1485" t="s">
        <v>444</v>
      </c>
      <c r="Z39" s="2121" t="s">
        <v>445</v>
      </c>
      <c r="AA39" s="2122"/>
      <c r="AB39" s="2131"/>
      <c r="AC39" s="1482" t="s">
        <v>497</v>
      </c>
      <c r="AD39" s="1237" t="s">
        <v>498</v>
      </c>
      <c r="AE39" s="1237" t="s">
        <v>499</v>
      </c>
      <c r="AF39" s="1485" t="s">
        <v>444</v>
      </c>
      <c r="AG39" s="2121" t="s">
        <v>445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234</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234</v>
      </c>
      <c r="B42" s="1393" t="s">
        <v>235</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234</v>
      </c>
      <c r="B43" s="1393" t="s">
        <v>235</v>
      </c>
      <c r="C43" s="1393" t="s">
        <v>236</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234</v>
      </c>
      <c r="B44" s="1393" t="s">
        <v>235</v>
      </c>
      <c r="C44" s="1393" t="s">
        <v>236</v>
      </c>
      <c r="D44" s="1393" t="s">
        <v>502</v>
      </c>
      <c r="E44" s="2108"/>
      <c r="F44" s="2108"/>
      <c r="G44" s="2108"/>
      <c r="H44" s="2108"/>
      <c r="I44" s="2109" t="str">
        <f>S43&amp;".1"</f>
        <v>...1</v>
      </c>
      <c r="J44" s="1393"/>
      <c r="K44" s="1393"/>
      <c r="L44" s="1394"/>
      <c r="P44" s="2111">
        <v>1</v>
      </c>
      <c r="Q44" s="1480"/>
      <c r="R44" s="352"/>
      <c r="S44" s="1487"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234</v>
      </c>
      <c r="B45" s="1393" t="s">
        <v>235</v>
      </c>
      <c r="C45" s="1393" t="s">
        <v>236</v>
      </c>
      <c r="D45" s="1393" t="s">
        <v>502</v>
      </c>
      <c r="E45" s="2108"/>
      <c r="F45" s="2108"/>
      <c r="G45" s="2108"/>
      <c r="H45" s="2108"/>
      <c r="I45" s="2110"/>
      <c r="J45" s="2109" t="str">
        <f>I44&amp;".1"</f>
        <v>...1.1</v>
      </c>
      <c r="K45" s="1393"/>
      <c r="L45" s="1394" t="s">
        <v>406</v>
      </c>
      <c r="P45" s="2111"/>
      <c r="Q45" s="2111">
        <v>1</v>
      </c>
      <c r="R45" s="353"/>
      <c r="S45" s="1487"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234</v>
      </c>
      <c r="B46" s="1393" t="s">
        <v>235</v>
      </c>
      <c r="C46" s="1393" t="s">
        <v>236</v>
      </c>
      <c r="D46" s="1393" t="s">
        <v>502</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234</v>
      </c>
      <c r="B47" s="1393" t="s">
        <v>235</v>
      </c>
      <c r="C47" s="1393" t="s">
        <v>236</v>
      </c>
      <c r="D47" s="1393" t="s">
        <v>502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234</v>
      </c>
      <c r="B48" s="1393" t="s">
        <v>235</v>
      </c>
      <c r="C48" s="1393" t="s">
        <v>236</v>
      </c>
      <c r="D48" s="1393" t="s">
        <v>502</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234</v>
      </c>
      <c r="B49" s="1393" t="s">
        <v>235</v>
      </c>
      <c r="C49" s="1393" t="s">
        <v>236</v>
      </c>
      <c r="D49" s="1393" t="s">
        <v>502</v>
      </c>
      <c r="E49" s="2108"/>
      <c r="F49" s="2108"/>
      <c r="G49" s="2108"/>
      <c r="H49" s="2108"/>
      <c r="I49" s="2109"/>
      <c r="J49" s="1393"/>
      <c r="K49" s="1393"/>
      <c r="L49" s="1394"/>
      <c r="P49" s="2111"/>
      <c r="Q49" s="1480"/>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234</v>
      </c>
      <c r="B50" s="1393" t="s">
        <v>235</v>
      </c>
      <c r="C50" s="1393" t="s">
        <v>236</v>
      </c>
      <c r="D50" s="1393" t="s">
        <v>502</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234</v>
      </c>
      <c r="B51" s="1373" t="s">
        <v>235</v>
      </c>
      <c r="C51" s="1344"/>
      <c r="D51" s="1344"/>
      <c r="E51" s="2108"/>
      <c r="F51" s="2107"/>
      <c r="G51" s="1344"/>
      <c r="H51" s="1344"/>
      <c r="I51" s="1344"/>
      <c r="J51" s="1344"/>
      <c r="K51" s="1344"/>
      <c r="L51" s="1488"/>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234</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631B9-E531-CA1E-88A9-D379069BA14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596" width="19.140625" hidden="1" customWidth="1"/>
    <col min="13" max="14" style="3646" width="12.28125" hidden="1" customWidth="1"/>
    <col min="15" max="15" style="3646" width="23.421875" hidden="1" customWidth="1"/>
    <col min="16" max="16" style="5601"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487">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477"/>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477"/>
      <c r="M19" s="1392"/>
      <c r="N19" s="1392"/>
      <c r="O19" s="1392"/>
      <c r="P19" s="1392"/>
      <c r="Q19" s="1401"/>
      <c r="R19" s="1401"/>
      <c r="S19" s="735"/>
      <c r="AB19" s="1396"/>
      <c r="AI19" s="1396"/>
      <c r="AL19" s="517"/>
      <c r="AM19" s="517"/>
      <c r="AN19" s="517"/>
      <c r="AO19" s="517"/>
      <c r="AP19" s="517"/>
    </row>
    <row s="3644" customFormat="1" customHeight="1" ht="12" hidden="1">
      <c r="L20" s="1477"/>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482" t="s">
        <v>494</v>
      </c>
      <c r="W38" s="2118" t="s">
        <v>433</v>
      </c>
      <c r="X38" s="2120"/>
      <c r="Y38" s="2118" t="s">
        <v>434</v>
      </c>
      <c r="Z38" s="2119"/>
      <c r="AA38" s="2120"/>
      <c r="AB38" s="2130"/>
      <c r="AC38" s="1482" t="s">
        <v>494</v>
      </c>
      <c r="AD38" s="2118" t="s">
        <v>433</v>
      </c>
      <c r="AE38" s="2120"/>
      <c r="AF38" s="2118" t="s">
        <v>434</v>
      </c>
      <c r="AG38" s="2119"/>
      <c r="AH38" s="2120"/>
      <c r="AI38" s="2130"/>
      <c r="AJ38" s="2133"/>
      <c r="AK38" s="1971"/>
    </row>
    <row customHeight="1" ht="33.7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482" t="s">
        <v>497</v>
      </c>
      <c r="W39" s="1237" t="s">
        <v>498</v>
      </c>
      <c r="X39" s="1237" t="s">
        <v>499</v>
      </c>
      <c r="Y39" s="1485" t="s">
        <v>444</v>
      </c>
      <c r="Z39" s="2121" t="s">
        <v>445</v>
      </c>
      <c r="AA39" s="2122"/>
      <c r="AB39" s="2131"/>
      <c r="AC39" s="1482" t="s">
        <v>497</v>
      </c>
      <c r="AD39" s="1237" t="s">
        <v>498</v>
      </c>
      <c r="AE39" s="1237" t="s">
        <v>499</v>
      </c>
      <c r="AF39" s="1485" t="s">
        <v>444</v>
      </c>
      <c r="AG39" s="2121" t="s">
        <v>445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239</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239</v>
      </c>
      <c r="B42" s="1393" t="s">
        <v>240</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239</v>
      </c>
      <c r="B43" s="1393" t="s">
        <v>240</v>
      </c>
      <c r="C43" s="1393" t="s">
        <v>241</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487</v>
      </c>
      <c r="AM43" s="506"/>
      <c r="AN43" s="506" t="str">
        <f>IF(T43="","",T43)</f>
        <v>Наименование централизованной системы холодного водоснабжения</v>
      </c>
      <c r="AO43" s="506"/>
      <c r="AP43" s="506"/>
    </row>
    <row customHeight="1" ht="23.25">
      <c r="A44" s="1393" t="s">
        <v>239</v>
      </c>
      <c r="B44" s="1393" t="s">
        <v>240</v>
      </c>
      <c r="C44" s="1393" t="s">
        <v>241</v>
      </c>
      <c r="D44" s="1393" t="s">
        <v>503</v>
      </c>
      <c r="E44" s="2108"/>
      <c r="F44" s="2108"/>
      <c r="G44" s="2108"/>
      <c r="H44" s="2108"/>
      <c r="I44" s="2109" t="str">
        <f>S43&amp;".1"</f>
        <v>...1</v>
      </c>
      <c r="J44" s="1393"/>
      <c r="K44" s="1393"/>
      <c r="L44" s="1394"/>
      <c r="P44" s="2111">
        <v>1</v>
      </c>
      <c r="Q44" s="1480"/>
      <c r="R44" s="352"/>
      <c r="S44" s="1487"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239</v>
      </c>
      <c r="B45" s="1393" t="s">
        <v>240</v>
      </c>
      <c r="C45" s="1393" t="s">
        <v>241</v>
      </c>
      <c r="D45" s="1393" t="s">
        <v>503</v>
      </c>
      <c r="E45" s="2108"/>
      <c r="F45" s="2108"/>
      <c r="G45" s="2108"/>
      <c r="H45" s="2108"/>
      <c r="I45" s="2110"/>
      <c r="J45" s="2109" t="str">
        <f>I44&amp;".1"</f>
        <v>...1.1</v>
      </c>
      <c r="K45" s="1393"/>
      <c r="L45" s="1394" t="s">
        <v>406</v>
      </c>
      <c r="P45" s="2111"/>
      <c r="Q45" s="2111">
        <v>1</v>
      </c>
      <c r="R45" s="353"/>
      <c r="S45" s="1487"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239</v>
      </c>
      <c r="B46" s="1393" t="s">
        <v>240</v>
      </c>
      <c r="C46" s="1393" t="s">
        <v>241</v>
      </c>
      <c r="D46" s="1393" t="s">
        <v>503</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239</v>
      </c>
      <c r="B47" s="1393" t="s">
        <v>240</v>
      </c>
      <c r="C47" s="1393" t="s">
        <v>241</v>
      </c>
      <c r="D47" s="1393" t="s">
        <v>503</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239</v>
      </c>
      <c r="B48" s="1393" t="s">
        <v>240</v>
      </c>
      <c r="C48" s="1393" t="s">
        <v>241</v>
      </c>
      <c r="D48" s="1393" t="s">
        <v>503</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239</v>
      </c>
      <c r="B49" s="1393" t="s">
        <v>240</v>
      </c>
      <c r="C49" s="1393" t="s">
        <v>241</v>
      </c>
      <c r="D49" s="1393" t="s">
        <v>503</v>
      </c>
      <c r="E49" s="2108"/>
      <c r="F49" s="2108"/>
      <c r="G49" s="2108"/>
      <c r="H49" s="2108"/>
      <c r="I49" s="2109"/>
      <c r="J49" s="1393"/>
      <c r="K49" s="1393"/>
      <c r="L49" s="1394"/>
      <c r="P49" s="2111"/>
      <c r="Q49" s="1480"/>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239</v>
      </c>
      <c r="B50" s="1393" t="s">
        <v>240</v>
      </c>
      <c r="C50" s="1393" t="s">
        <v>241</v>
      </c>
      <c r="D50" s="1393" t="s">
        <v>503</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239</v>
      </c>
      <c r="B51" s="1373" t="s">
        <v>240</v>
      </c>
      <c r="C51" s="1344"/>
      <c r="D51" s="1344"/>
      <c r="E51" s="2108"/>
      <c r="F51" s="2107"/>
      <c r="G51" s="1344"/>
      <c r="H51" s="1344"/>
      <c r="I51" s="1344"/>
      <c r="J51" s="1344"/>
      <c r="K51" s="1344"/>
      <c r="L51" s="1488"/>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239</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C45F07-3999-DC29-7AEC-7B52156C268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644" width="11.57421875" hidden="1" customWidth="1"/>
    <col min="2" max="2" style="3644" width="11.00390625" hidden="1" customWidth="1"/>
    <col min="3" max="3" style="3644" width="10.57421875" hidden="1"/>
    <col min="4" max="4" style="3644" width="12.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5623" width="19.140625" hidden="1" customWidth="1"/>
    <col min="13" max="14" style="3646" width="12.28125" hidden="1" customWidth="1"/>
    <col min="15" max="15" style="3646" width="23.421875" hidden="1" customWidth="1"/>
    <col min="16" max="16" style="3646" width="3.7109375" hidden="1" customWidth="1"/>
    <col min="17" max="17" style="3648" width="3.7109375" hidden="1" customWidth="1"/>
    <col min="18" max="18" style="3968" width="3.7109375" customWidth="1"/>
    <col min="19" max="19" style="3969" width="12.7109375" customWidth="1"/>
    <col min="20" max="20" style="3061" width="32.00390625" customWidth="1"/>
    <col min="21" max="21" style="3061" width="0.140625" customWidth="1"/>
    <col min="22" max="25" style="3061" width="21.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2" style="3061" width="3.7109375" customWidth="1"/>
    <col min="33" max="33" style="3061" width="24.7109375" customWidth="1"/>
    <col min="34" max="36" style="3061" width="3.7109375" customWidth="1"/>
    <col min="37" max="37" style="3061" width="24.7109375" customWidth="1"/>
    <col min="38" max="40" style="3061" width="3.7109375" customWidth="1"/>
    <col min="41" max="41" style="3061" width="18.8515625" customWidth="1"/>
    <col min="42" max="44" style="3061" width="3.7109375" customWidth="1"/>
    <col min="45" max="45" style="3061" width="18.8515625" customWidth="1"/>
    <col min="46" max="49" style="3061" width="21.7109375" customWidth="1"/>
    <col min="50" max="50" style="3061" width="11.7109375" customWidth="1"/>
    <col min="51" max="51" style="3061" width="3.7109375" customWidth="1"/>
    <col min="52" max="52" style="3061" width="11.7109375" customWidth="1"/>
    <col min="53" max="53" style="3061" width="8.57421875" hidden="1" customWidth="1"/>
    <col min="54" max="54" style="3061" width="4.7109375" customWidth="1"/>
    <col min="55" max="55" style="3061"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397</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398</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486</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487</v>
      </c>
      <c r="BE4" s="506"/>
      <c r="BF4" s="506" t="str">
        <f>IF(T4="","",T4)</f>
        <v>Наименование централизованной системы холодного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402</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403</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61</v>
      </c>
      <c r="AB8" s="1774"/>
      <c r="AC8" s="1489" t="s">
        <v>61</v>
      </c>
      <c r="AD8" s="2044" t="s">
        <v>61</v>
      </c>
      <c r="AE8" s="2180"/>
      <c r="AF8" s="2057">
        <v>1</v>
      </c>
      <c r="AG8" s="2202"/>
      <c r="AH8" s="1981" t="s">
        <v>61</v>
      </c>
      <c r="AI8" s="2180"/>
      <c r="AJ8" s="2057">
        <v>1</v>
      </c>
      <c r="AK8" s="2201" t="s">
        <v>24</v>
      </c>
      <c r="AL8" s="1981" t="s">
        <v>61</v>
      </c>
      <c r="AM8" s="2029"/>
      <c r="AN8" s="2057">
        <v>1</v>
      </c>
      <c r="AO8" s="2206"/>
      <c r="AP8" s="2207" t="s">
        <v>61</v>
      </c>
      <c r="AQ8" s="301"/>
      <c r="AR8" s="1493">
        <v>1</v>
      </c>
      <c r="AS8" s="1496" t="s">
        <v>24</v>
      </c>
      <c r="AT8" s="757"/>
      <c r="AU8" s="1285"/>
      <c r="AV8" s="757"/>
      <c r="AW8" s="1285"/>
      <c r="AX8" s="1774"/>
      <c r="AY8" s="1489" t="s">
        <v>61</v>
      </c>
      <c r="AZ8" s="1774"/>
      <c r="BA8" s="1489" t="s">
        <v>61</v>
      </c>
      <c r="BB8" s="1378"/>
      <c r="BC8" s="2137" t="s">
        <v>504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472</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623"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623"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163</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164</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490" t="s">
        <v>61</v>
      </c>
      <c r="AZ20" s="1776"/>
      <c r="BA20" s="1490" t="s">
        <v>61</v>
      </c>
    </row>
    <row customHeight="1" ht="14.25" hidden="1">
      <c r="BD21" s="502"/>
      <c r="BE21" s="502"/>
      <c r="BF21" s="502"/>
      <c r="BG21" s="502"/>
      <c r="BH21" s="502"/>
    </row>
    <row customHeight="1" ht="14.25" hidden="1">
      <c r="O22" s="1397" t="s">
        <v>414</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5538" customFormat="1" customHeight="1" ht="14.25" hidden="1">
      <c r="M24" s="1538"/>
      <c r="N24" s="1538"/>
      <c r="O24" s="1539" t="s">
        <v>415</v>
      </c>
      <c r="P24" s="1538"/>
      <c r="Q24" s="1540"/>
      <c r="R24" s="1540"/>
      <c r="AA24" s="1537" t="s">
        <v>417</v>
      </c>
      <c r="AC24" s="1537" t="s">
        <v>418</v>
      </c>
      <c r="AD24" s="1537" t="s">
        <v>473</v>
      </c>
      <c r="AH24" s="1537" t="s">
        <v>473</v>
      </c>
      <c r="AK24" s="1537" t="s">
        <v>509</v>
      </c>
      <c r="AL24" s="1537" t="s">
        <v>473</v>
      </c>
      <c r="AP24" s="1537" t="s">
        <v>473</v>
      </c>
      <c r="AY24" s="1537" t="s">
        <v>417</v>
      </c>
      <c r="BA24" s="1537" t="s">
        <v>418</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Филиал "Смоленская ГРЭС" 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663"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100"/>
      <c r="X31" s="2100"/>
      <c r="Y31" s="2100"/>
      <c r="Z31" s="2100"/>
      <c r="AA31" s="2100"/>
      <c r="AB31" s="2100"/>
      <c r="AC31" s="322"/>
      <c r="AD31"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663" customFormat="1" customHeight="1" ht="18.75">
      <c r="A32" s="1398"/>
      <c r="B32" s="1398"/>
      <c r="C32" s="1398"/>
      <c r="D32" s="1398"/>
      <c r="E32" s="1398"/>
      <c r="F32" s="1398"/>
      <c r="G32" s="1398"/>
      <c r="H32" s="1398"/>
      <c r="I32" s="1398"/>
      <c r="J32" s="1398"/>
      <c r="K32" s="1398"/>
      <c r="L32" s="1399"/>
      <c r="M32" s="1398"/>
      <c r="N32" s="1398"/>
      <c r="O32" s="1398"/>
      <c r="P32" s="1398"/>
      <c r="Q32" s="1398"/>
      <c r="S32" s="2098" t="s">
        <v>420</v>
      </c>
      <c r="T32" s="2098"/>
      <c r="U32" s="1402"/>
      <c r="V32" s="2099" t="str">
        <f>IF(TITLE_DATE_PR_CHANGE="",IF(TITLE_DATE_PR="","",TITLE_DATE_PR),TITLE_DATE_PR_CHANGE)</f>
        <v>45274.43614583334</v>
      </c>
      <c r="W32" s="2099"/>
      <c r="X32" s="2099"/>
      <c r="Y32" s="2099"/>
      <c r="Z32" s="2099"/>
      <c r="AA32" s="2099"/>
      <c r="AB32" s="2099"/>
      <c r="AC32" s="322"/>
      <c r="AD32" s="2099" t="str">
        <f>IF(TITLE_DATE_PR_CHANGE="",IF(TITLE_DATE_PR="","",TITLE_DATE_PR),TITLE_DATE_PR_CHANGE)</f>
        <v>45274.43614583334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663" customFormat="1" customHeight="1" ht="18.75">
      <c r="A33" s="1398"/>
      <c r="B33" s="1398"/>
      <c r="C33" s="1398"/>
      <c r="D33" s="1398"/>
      <c r="E33" s="1398"/>
      <c r="F33" s="1398"/>
      <c r="G33" s="1398"/>
      <c r="H33" s="1398"/>
      <c r="I33" s="1398"/>
      <c r="J33" s="1398"/>
      <c r="K33" s="1398"/>
      <c r="L33" s="1399"/>
      <c r="M33" s="1398"/>
      <c r="N33" s="1398"/>
      <c r="O33" s="1398"/>
      <c r="P33" s="1398"/>
      <c r="Q33" s="1398"/>
      <c r="S33" s="2098" t="s">
        <v>421</v>
      </c>
      <c r="T33" s="2098"/>
      <c r="U33" s="1402"/>
      <c r="V33" s="2100" t="str">
        <f>IF(TITLE_NUMBER_PR_CHANGE="",IF(TITLE_NUMBER_PR="","",TITLE_NUMBER_PR),TITLE_NUMBER_PR_CHANGE)</f>
        <v>185,186,319</v>
      </c>
      <c r="W33" s="2100"/>
      <c r="X33" s="2100"/>
      <c r="Y33" s="2100"/>
      <c r="Z33" s="2100"/>
      <c r="AA33" s="2100"/>
      <c r="AB33" s="2100"/>
      <c r="AC33" s="322"/>
      <c r="AD33" s="2100" t="str">
        <f>IF(TITLE_NUMBER_PR_CHANGE="",IF(TITLE_NUMBER_PR="","",TITLE_NUMBER_PR),TITLE_NUMBER_PR_CHANGE)</f>
        <v>185,186,319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663"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https://rek.admin-smolensk.ru/docs/postmin-2023/</v>
      </c>
      <c r="W34" s="2100"/>
      <c r="X34" s="2100"/>
      <c r="Y34" s="2100"/>
      <c r="Z34" s="2100"/>
      <c r="AA34" s="2100"/>
      <c r="AB34" s="2100"/>
      <c r="AC34" s="322"/>
      <c r="AD34" s="2100" t="str">
        <f>IF(TITLE_IST_PUB_CHANGE="",IF(TITLE_IST_PUB="","",TITLE_IST_PUB),TITLE_IST_PUB_CHANGE)</f>
        <v>https://rek.admin-smolensk.ru/docs/postmin-2023/</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663"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420</v>
      </c>
      <c r="T36" s="2098"/>
      <c r="U36" s="1402"/>
      <c r="V36" s="2099" t="str">
        <f>IF(TITLE_DATE_PR_CHANGE="",IF(TITLE_DATE_PR="","",TITLE_DATE_PR),TITLE_DATE_PR_CHANGE)</f>
        <v>45274.43614583334</v>
      </c>
      <c r="W36" s="2099"/>
      <c r="X36" s="2099"/>
      <c r="Y36" s="2099"/>
      <c r="Z36" s="2099"/>
      <c r="AA36" s="2099"/>
      <c r="AB36" s="2099"/>
      <c r="AC36" s="322"/>
      <c r="AD36" s="2099" t="str">
        <f>IF(TITLE_DATE_PR_CHANGE="",IF(TITLE_DATE_PR="","",TITLE_DATE_PR),TITLE_DATE_PR_CHANGE)</f>
        <v>45274.43614583334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663"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421</v>
      </c>
      <c r="T37" s="2098"/>
      <c r="U37" s="1402"/>
      <c r="V37" s="2100" t="str">
        <f>IF(TITLE_NUMBER_PR_CHANGE="",IF(TITLE_NUMBER_PR="","",TITLE_NUMBER_PR),TITLE_NUMBER_PR_CHANGE)</f>
        <v>185,186,319</v>
      </c>
      <c r="W37" s="2100"/>
      <c r="X37" s="2100"/>
      <c r="Y37" s="2100"/>
      <c r="Z37" s="2100"/>
      <c r="AA37" s="2100"/>
      <c r="AB37" s="2100"/>
      <c r="AC37" s="322"/>
      <c r="AD37" s="2100" t="str">
        <f>IF(TITLE_NUMBER_PR_CHANGE="",IF(TITLE_NUMBER_PR="","",TITLE_NUMBER_PR),TITLE_NUMBER_PR_CHANGE)</f>
        <v>185,186,319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66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424</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424</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298</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299</v>
      </c>
    </row>
    <row customHeight="1" ht="14.25">
      <c r="Q41" s="279"/>
      <c r="R41" s="377"/>
      <c r="S41" s="2125" t="s">
        <v>87</v>
      </c>
      <c r="T41" s="2062" t="s">
        <v>510</v>
      </c>
      <c r="U41" s="289"/>
      <c r="V41" s="2126" t="s">
        <v>427</v>
      </c>
      <c r="W41" s="2127"/>
      <c r="X41" s="2127"/>
      <c r="Y41" s="2127"/>
      <c r="Z41" s="2127"/>
      <c r="AA41" s="2127"/>
      <c r="AB41" s="2128"/>
      <c r="AC41" s="2129" t="s">
        <v>428</v>
      </c>
      <c r="AD41" s="2173" t="s">
        <v>511</v>
      </c>
      <c r="AE41" s="2146"/>
      <c r="AF41" s="2146"/>
      <c r="AG41" s="2174"/>
      <c r="AH41" s="2173" t="s">
        <v>512</v>
      </c>
      <c r="AI41" s="2146"/>
      <c r="AJ41" s="2146"/>
      <c r="AK41" s="2174"/>
      <c r="AL41" s="2173" t="s">
        <v>513</v>
      </c>
      <c r="AM41" s="2146"/>
      <c r="AN41" s="2146"/>
      <c r="AO41" s="2174"/>
      <c r="AP41" s="2173" t="s">
        <v>514</v>
      </c>
      <c r="AQ41" s="2146"/>
      <c r="AR41" s="2146"/>
      <c r="AS41" s="2174"/>
      <c r="AT41" s="2126" t="s">
        <v>427</v>
      </c>
      <c r="AU41" s="2127"/>
      <c r="AV41" s="2127"/>
      <c r="AW41" s="2127"/>
      <c r="AX41" s="2127"/>
      <c r="AY41" s="2127"/>
      <c r="AZ41" s="2128"/>
      <c r="BA41" s="2129" t="s">
        <v>428</v>
      </c>
      <c r="BB41" s="2132" t="s">
        <v>430</v>
      </c>
      <c r="BC41" s="1971"/>
    </row>
    <row customHeight="1" ht="33.75">
      <c r="Q42" s="279"/>
      <c r="R42" s="377"/>
      <c r="S42" s="2125"/>
      <c r="T42" s="2062"/>
      <c r="U42" s="1038"/>
      <c r="V42" s="2029" t="s">
        <v>515</v>
      </c>
      <c r="W42" s="2030"/>
      <c r="X42" s="2029" t="s">
        <v>516</v>
      </c>
      <c r="Y42" s="2030"/>
      <c r="Z42" s="2144" t="s">
        <v>517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515</v>
      </c>
      <c r="AU42" s="2030"/>
      <c r="AV42" s="2029" t="s">
        <v>516</v>
      </c>
      <c r="AW42" s="2030"/>
      <c r="AX42" s="2144" t="s">
        <v>517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435</v>
      </c>
      <c r="F44" s="1394" t="s">
        <v>436</v>
      </c>
      <c r="G44" s="1394" t="s">
        <v>437</v>
      </c>
      <c r="H44" s="1394" t="s">
        <v>438</v>
      </c>
      <c r="I44" s="1394" t="s">
        <v>439</v>
      </c>
      <c r="J44" s="1394" t="s">
        <v>440</v>
      </c>
      <c r="K44" s="1394" t="s">
        <v>441</v>
      </c>
      <c r="L44" s="1394" t="s">
        <v>415</v>
      </c>
      <c r="Q44" s="279"/>
      <c r="R44" s="377"/>
      <c r="S44" s="2125"/>
      <c r="T44" s="2062"/>
      <c r="U44" s="290"/>
      <c r="V44" s="1478" t="s">
        <v>483</v>
      </c>
      <c r="W44" s="1478" t="s">
        <v>484</v>
      </c>
      <c r="X44" s="1478" t="s">
        <v>483</v>
      </c>
      <c r="Y44" s="1478" t="s">
        <v>484</v>
      </c>
      <c r="Z44" s="1485" t="s">
        <v>444</v>
      </c>
      <c r="AA44" s="2121" t="s">
        <v>445</v>
      </c>
      <c r="AB44" s="2122"/>
      <c r="AC44" s="2131"/>
      <c r="AD44" s="2177"/>
      <c r="AE44" s="2178"/>
      <c r="AF44" s="2178"/>
      <c r="AG44" s="2179"/>
      <c r="AH44" s="2177"/>
      <c r="AI44" s="2178"/>
      <c r="AJ44" s="2178"/>
      <c r="AK44" s="2179"/>
      <c r="AL44" s="2177"/>
      <c r="AM44" s="2178"/>
      <c r="AN44" s="2178"/>
      <c r="AO44" s="2179"/>
      <c r="AP44" s="2177"/>
      <c r="AQ44" s="2178"/>
      <c r="AR44" s="2178"/>
      <c r="AS44" s="2179"/>
      <c r="AT44" s="1478" t="s">
        <v>483</v>
      </c>
      <c r="AU44" s="1478" t="s">
        <v>484</v>
      </c>
      <c r="AV44" s="1478" t="s">
        <v>483</v>
      </c>
      <c r="AW44" s="1478" t="s">
        <v>484</v>
      </c>
      <c r="AX44" s="1485" t="s">
        <v>444</v>
      </c>
      <c r="AY44" s="2121" t="s">
        <v>445</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244</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244</v>
      </c>
      <c r="B47" s="1393" t="s">
        <v>245</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397</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398</v>
      </c>
      <c r="BE47" s="506"/>
      <c r="BF47" s="506" t="str">
        <f>IF(T47="","",T47)</f>
        <v>Территория действия тарифа</v>
      </c>
      <c r="BG47" s="506"/>
      <c r="BH47" s="506"/>
    </row>
    <row customHeight="1" ht="42">
      <c r="A48" s="1393" t="s">
        <v>244</v>
      </c>
      <c r="B48" s="1393" t="s">
        <v>245</v>
      </c>
      <c r="C48" s="1393" t="s">
        <v>246</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486</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487</v>
      </c>
      <c r="BE48" s="506"/>
      <c r="BF48" s="506" t="str">
        <f>IF(T48="","",T48)</f>
        <v>Наименование централизованной системы холодного водоснабжения</v>
      </c>
      <c r="BG48" s="506"/>
      <c r="BH48" s="506"/>
    </row>
    <row s="2612" customFormat="1" customHeight="1" ht="0">
      <c r="A49" s="1373" t="s">
        <v>244</v>
      </c>
      <c r="B49" s="1373" t="s">
        <v>245</v>
      </c>
      <c r="C49" s="1373" t="s">
        <v>246</v>
      </c>
      <c r="D49" s="1373" t="s">
        <v>518</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402</v>
      </c>
      <c r="BE49" s="506"/>
      <c r="BF49" s="506" t="str">
        <f>IF(T49="","",T49)</f>
        <v/>
      </c>
      <c r="BG49" s="506"/>
      <c r="BH49" s="506"/>
    </row>
    <row s="2612" customFormat="1" customHeight="1" ht="0">
      <c r="A50" s="1373" t="s">
        <v>244</v>
      </c>
      <c r="B50" s="1373" t="s">
        <v>245</v>
      </c>
      <c r="C50" s="1373" t="s">
        <v>246</v>
      </c>
      <c r="D50" s="1373" t="s">
        <v>518</v>
      </c>
      <c r="E50" s="2108"/>
      <c r="F50" s="2108"/>
      <c r="G50" s="2108"/>
      <c r="H50" s="2108"/>
      <c r="I50" s="2109" t="str">
        <f>S49&amp;".1"</f>
        <v>.1</v>
      </c>
      <c r="J50" s="1373"/>
      <c r="K50" s="1373"/>
      <c r="L50" s="1376" t="s">
        <v>403</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244</v>
      </c>
      <c r="B51" s="1373" t="s">
        <v>245</v>
      </c>
      <c r="C51" s="1373" t="s">
        <v>246</v>
      </c>
      <c r="D51" s="1373" t="s">
        <v>518</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244</v>
      </c>
      <c r="B52" s="1393" t="s">
        <v>245</v>
      </c>
      <c r="C52" s="1393" t="s">
        <v>246</v>
      </c>
      <c r="D52" s="1393" t="s">
        <v>518</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61</v>
      </c>
      <c r="AB52" s="1774"/>
      <c r="AC52" s="148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493">
        <v>1</v>
      </c>
      <c r="AS52" s="1496" t="s">
        <v>24</v>
      </c>
      <c r="AT52" s="757"/>
      <c r="AU52" s="1285"/>
      <c r="AV52" s="757"/>
      <c r="AW52" s="1285"/>
      <c r="AX52" s="1774"/>
      <c r="AY52" s="1489" t="s">
        <v>61</v>
      </c>
      <c r="AZ52" s="1774"/>
      <c r="BA52" s="1489" t="s">
        <v>61</v>
      </c>
      <c r="BB52" s="1378"/>
      <c r="BC52" s="2137" t="s">
        <v>504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505</v>
      </c>
      <c r="AT53" s="1423"/>
      <c r="AU53" s="1526"/>
      <c r="AV53" s="1423"/>
      <c r="AW53" s="1526"/>
      <c r="AX53" s="1423"/>
      <c r="AY53" s="1423"/>
      <c r="AZ53" s="1423"/>
      <c r="BA53" s="1423"/>
      <c r="BB53" s="1427"/>
      <c r="BC53" s="2138"/>
      <c r="BE53" s="506"/>
      <c r="BF53" s="506"/>
      <c r="BG53" s="506"/>
      <c r="BH53" s="506"/>
    </row>
    <row customHeight="1" ht="11.25">
      <c r="A54" s="1393" t="s">
        <v>244</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244</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244</v>
      </c>
      <c r="B56" s="1393" t="s">
        <v>245</v>
      </c>
      <c r="C56" s="1393" t="s">
        <v>246</v>
      </c>
      <c r="D56" s="1393" t="s">
        <v>518</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244</v>
      </c>
      <c r="B57" s="1393" t="s">
        <v>245</v>
      </c>
      <c r="C57" s="1393" t="s">
        <v>246</v>
      </c>
      <c r="D57" s="1393" t="s">
        <v>518</v>
      </c>
      <c r="E57" s="2108"/>
      <c r="F57" s="2108"/>
      <c r="G57" s="2108"/>
      <c r="H57" s="2108"/>
      <c r="I57" s="2110"/>
      <c r="J57" s="2109"/>
      <c r="K57" s="1393"/>
      <c r="L57" s="1394"/>
      <c r="P57" s="2111"/>
      <c r="Q57" s="2111"/>
      <c r="R57" s="352"/>
      <c r="S57" s="1308"/>
      <c r="T57" s="275" t="s">
        <v>472</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244</v>
      </c>
      <c r="B58" s="1373" t="s">
        <v>245</v>
      </c>
      <c r="C58" s="1373" t="s">
        <v>246</v>
      </c>
      <c r="D58" s="1373" t="s">
        <v>518</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244</v>
      </c>
      <c r="B59" s="1373" t="s">
        <v>245</v>
      </c>
      <c r="C59" s="1373" t="s">
        <v>246</v>
      </c>
      <c r="D59" s="1373" t="s">
        <v>518</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623" customFormat="1" customHeight="1" ht="0">
      <c r="A60" s="1373" t="s">
        <v>244</v>
      </c>
      <c r="B60" s="1373" t="s">
        <v>245</v>
      </c>
      <c r="C60" s="1373" t="s">
        <v>246</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623" customFormat="1" customHeight="1" ht="0">
      <c r="A61" s="1373" t="s">
        <v>244</v>
      </c>
      <c r="B61" s="1373" t="s">
        <v>245</v>
      </c>
      <c r="C61" s="1344"/>
      <c r="D61" s="1344"/>
      <c r="E61" s="2108"/>
      <c r="F61" s="2107"/>
      <c r="G61" s="1344"/>
      <c r="H61" s="1344"/>
      <c r="I61" s="1344"/>
      <c r="J61" s="1344"/>
      <c r="K61" s="1344"/>
      <c r="L61" s="1494"/>
      <c r="M61" s="1351"/>
      <c r="N61" s="1351"/>
      <c r="P61" s="1346"/>
      <c r="Q61" s="1347"/>
      <c r="R61" s="1346"/>
      <c r="S61" s="1352"/>
      <c r="T61" s="1355" t="s">
        <v>163</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244</v>
      </c>
      <c r="B62" s="1373"/>
      <c r="C62" s="1373"/>
      <c r="D62" s="1373"/>
      <c r="E62" s="2107"/>
      <c r="F62" s="1373"/>
      <c r="G62" s="1373"/>
      <c r="H62" s="1373"/>
      <c r="I62" s="1373"/>
      <c r="J62" s="1373"/>
      <c r="K62" s="1373"/>
      <c r="L62" s="1376"/>
      <c r="M62" s="1351"/>
      <c r="N62" s="1351"/>
      <c r="O62" s="524"/>
      <c r="P62" s="385"/>
      <c r="Q62" s="1374"/>
      <c r="R62" s="385"/>
      <c r="S62" s="1352"/>
      <c r="T62" s="1355" t="s">
        <v>164</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623"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165</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BA04A-2053-AD6F-F32C-70656568929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629" width="19.140625" hidden="1" customWidth="1"/>
    <col min="13" max="14" style="3646" width="12.28125" hidden="1" customWidth="1"/>
    <col min="15" max="15" style="3646" width="23.421875" hidden="1" customWidth="1"/>
    <col min="16" max="16" style="5634"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520</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508"/>
      <c r="M19" s="1392"/>
      <c r="N19" s="1392"/>
      <c r="O19" s="1392"/>
      <c r="P19" s="1392"/>
      <c r="Q19" s="1401"/>
      <c r="R19" s="1401"/>
      <c r="S19" s="735"/>
      <c r="AB19" s="1396"/>
      <c r="AI19" s="1396"/>
      <c r="AL19" s="517"/>
      <c r="AM19" s="517"/>
      <c r="AN19" s="517"/>
      <c r="AO19" s="517"/>
      <c r="AP19" s="517"/>
    </row>
    <row s="3644"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513" t="s">
        <v>494</v>
      </c>
      <c r="W38" s="2118" t="s">
        <v>433</v>
      </c>
      <c r="X38" s="2120"/>
      <c r="Y38" s="2118" t="s">
        <v>434</v>
      </c>
      <c r="Z38" s="2119"/>
      <c r="AA38" s="2120"/>
      <c r="AB38" s="2130"/>
      <c r="AC38" s="1513" t="s">
        <v>494</v>
      </c>
      <c r="AD38" s="2118" t="s">
        <v>433</v>
      </c>
      <c r="AE38" s="2120"/>
      <c r="AF38" s="2118" t="s">
        <v>434</v>
      </c>
      <c r="AG38" s="2119"/>
      <c r="AH38" s="2120"/>
      <c r="AI38" s="2130"/>
      <c r="AJ38" s="2133"/>
      <c r="AK38" s="1971"/>
    </row>
    <row customHeight="1" ht="86.2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513" t="s">
        <v>521</v>
      </c>
      <c r="W39" s="1237" t="s">
        <v>522</v>
      </c>
      <c r="X39" s="1237" t="s">
        <v>499</v>
      </c>
      <c r="Y39" s="1519" t="s">
        <v>444</v>
      </c>
      <c r="Z39" s="2121" t="s">
        <v>445</v>
      </c>
      <c r="AA39" s="2122"/>
      <c r="AB39" s="2131"/>
      <c r="AC39" s="1513" t="s">
        <v>521</v>
      </c>
      <c r="AD39" s="1237" t="s">
        <v>522</v>
      </c>
      <c r="AE39" s="1237" t="s">
        <v>499</v>
      </c>
      <c r="AF39" s="1519" t="s">
        <v>444</v>
      </c>
      <c r="AG39" s="2121" t="s">
        <v>445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264</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264</v>
      </c>
      <c r="B42" s="1393" t="s">
        <v>265</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264</v>
      </c>
      <c r="B43" s="1393" t="s">
        <v>265</v>
      </c>
      <c r="C43" s="1393" t="s">
        <v>266</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520</v>
      </c>
      <c r="AM43" s="506"/>
      <c r="AN43" s="506" t="str">
        <f>IF(T43="","",T43)</f>
        <v>Наименование централизованной системы водоотведения</v>
      </c>
      <c r="AO43" s="506"/>
      <c r="AP43" s="506"/>
    </row>
    <row customHeight="1" ht="23.25">
      <c r="A44" s="1393" t="s">
        <v>264</v>
      </c>
      <c r="B44" s="1393" t="s">
        <v>265</v>
      </c>
      <c r="C44" s="1393" t="s">
        <v>266</v>
      </c>
      <c r="D44" s="1393" t="s">
        <v>523</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264</v>
      </c>
      <c r="B45" s="1393" t="s">
        <v>265</v>
      </c>
      <c r="C45" s="1393" t="s">
        <v>266</v>
      </c>
      <c r="D45" s="1393" t="s">
        <v>523</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264</v>
      </c>
      <c r="B46" s="1393" t="s">
        <v>265</v>
      </c>
      <c r="C46" s="1393" t="s">
        <v>266</v>
      </c>
      <c r="D46" s="1393" t="s">
        <v>523</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264</v>
      </c>
      <c r="B47" s="1393" t="s">
        <v>265</v>
      </c>
      <c r="C47" s="1393" t="s">
        <v>266</v>
      </c>
      <c r="D47" s="1393" t="s">
        <v>523</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264</v>
      </c>
      <c r="B48" s="1393" t="s">
        <v>265</v>
      </c>
      <c r="C48" s="1393" t="s">
        <v>266</v>
      </c>
      <c r="D48" s="1393" t="s">
        <v>523</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264</v>
      </c>
      <c r="B49" s="1393" t="s">
        <v>265</v>
      </c>
      <c r="C49" s="1393" t="s">
        <v>266</v>
      </c>
      <c r="D49" s="1393" t="s">
        <v>523</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264</v>
      </c>
      <c r="B50" s="1393" t="s">
        <v>265</v>
      </c>
      <c r="C50" s="1393" t="s">
        <v>266</v>
      </c>
      <c r="D50" s="1393" t="s">
        <v>523</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264</v>
      </c>
      <c r="B51" s="1373" t="s">
        <v>265</v>
      </c>
      <c r="C51" s="1344"/>
      <c r="D51" s="1344"/>
      <c r="E51" s="2108"/>
      <c r="F51" s="2107"/>
      <c r="G51" s="1344"/>
      <c r="H51" s="1344"/>
      <c r="I51" s="1344"/>
      <c r="J51" s="1344"/>
      <c r="K51" s="1344"/>
      <c r="L51" s="1524"/>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264</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C612F7-069D-A83E-AD2D-9AE2DB0954A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629" width="19.140625" hidden="1" customWidth="1"/>
    <col min="13" max="14" style="3646" width="12.28125" hidden="1" customWidth="1"/>
    <col min="15" max="15" style="3646" width="23.421875" hidden="1" customWidth="1"/>
    <col min="16" max="16" style="5634"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520</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508"/>
      <c r="M19" s="1392"/>
      <c r="N19" s="1392"/>
      <c r="O19" s="1392"/>
      <c r="P19" s="1392"/>
      <c r="Q19" s="1401"/>
      <c r="R19" s="1401"/>
      <c r="S19" s="735"/>
      <c r="AB19" s="1396"/>
      <c r="AI19" s="1396"/>
      <c r="AL19" s="517"/>
      <c r="AM19" s="517"/>
      <c r="AN19" s="517"/>
      <c r="AO19" s="517"/>
      <c r="AP19" s="517"/>
    </row>
    <row s="3644"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513" t="s">
        <v>494</v>
      </c>
      <c r="W38" s="2118" t="s">
        <v>433</v>
      </c>
      <c r="X38" s="2120"/>
      <c r="Y38" s="2118" t="s">
        <v>434</v>
      </c>
      <c r="Z38" s="2119"/>
      <c r="AA38" s="2120"/>
      <c r="AB38" s="2130"/>
      <c r="AC38" s="1513" t="s">
        <v>494</v>
      </c>
      <c r="AD38" s="2118" t="s">
        <v>433</v>
      </c>
      <c r="AE38" s="2120"/>
      <c r="AF38" s="2118" t="s">
        <v>434</v>
      </c>
      <c r="AG38" s="2119"/>
      <c r="AH38" s="2120"/>
      <c r="AI38" s="2130"/>
      <c r="AJ38" s="2133"/>
      <c r="AK38" s="1971"/>
    </row>
    <row customHeight="1" ht="86.2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513" t="s">
        <v>521</v>
      </c>
      <c r="W39" s="1237" t="s">
        <v>522</v>
      </c>
      <c r="X39" s="1237" t="s">
        <v>499</v>
      </c>
      <c r="Y39" s="1519" t="s">
        <v>444</v>
      </c>
      <c r="Z39" s="2121" t="s">
        <v>445</v>
      </c>
      <c r="AA39" s="2122"/>
      <c r="AB39" s="2131"/>
      <c r="AC39" s="1513" t="s">
        <v>521</v>
      </c>
      <c r="AD39" s="1237" t="s">
        <v>522</v>
      </c>
      <c r="AE39" s="1237" t="s">
        <v>499</v>
      </c>
      <c r="AF39" s="1519" t="s">
        <v>444</v>
      </c>
      <c r="AG39" s="2121" t="s">
        <v>445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269</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269</v>
      </c>
      <c r="B42" s="1393" t="s">
        <v>270</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269</v>
      </c>
      <c r="B43" s="1393" t="s">
        <v>270</v>
      </c>
      <c r="C43" s="1393" t="s">
        <v>271</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520</v>
      </c>
      <c r="AM43" s="506"/>
      <c r="AN43" s="506" t="str">
        <f>IF(T43="","",T43)</f>
        <v>Наименование централизованной системы водоотведения</v>
      </c>
      <c r="AO43" s="506"/>
      <c r="AP43" s="506"/>
    </row>
    <row customHeight="1" ht="23.25">
      <c r="A44" s="1393" t="s">
        <v>269</v>
      </c>
      <c r="B44" s="1393" t="s">
        <v>270</v>
      </c>
      <c r="C44" s="1393" t="s">
        <v>271</v>
      </c>
      <c r="D44" s="1393" t="s">
        <v>524</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269</v>
      </c>
      <c r="B45" s="1393" t="s">
        <v>270</v>
      </c>
      <c r="C45" s="1393" t="s">
        <v>271</v>
      </c>
      <c r="D45" s="1393" t="s">
        <v>524</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269</v>
      </c>
      <c r="B46" s="1393" t="s">
        <v>270</v>
      </c>
      <c r="C46" s="1393" t="s">
        <v>271</v>
      </c>
      <c r="D46" s="1393" t="s">
        <v>524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269</v>
      </c>
      <c r="B47" s="1393" t="s">
        <v>270</v>
      </c>
      <c r="C47" s="1393" t="s">
        <v>271</v>
      </c>
      <c r="D47" s="1393" t="s">
        <v>524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269</v>
      </c>
      <c r="B48" s="1393" t="s">
        <v>270</v>
      </c>
      <c r="C48" s="1393" t="s">
        <v>271</v>
      </c>
      <c r="D48" s="1393" t="s">
        <v>524</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269</v>
      </c>
      <c r="B49" s="1393" t="s">
        <v>270</v>
      </c>
      <c r="C49" s="1393" t="s">
        <v>271</v>
      </c>
      <c r="D49" s="1393" t="s">
        <v>524</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269</v>
      </c>
      <c r="B50" s="1393" t="s">
        <v>270</v>
      </c>
      <c r="C50" s="1393" t="s">
        <v>271</v>
      </c>
      <c r="D50" s="1393" t="s">
        <v>524</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269</v>
      </c>
      <c r="B51" s="1373" t="s">
        <v>270</v>
      </c>
      <c r="C51" s="1344"/>
      <c r="D51" s="1344"/>
      <c r="E51" s="2108"/>
      <c r="F51" s="2107"/>
      <c r="G51" s="1344"/>
      <c r="H51" s="1344"/>
      <c r="I51" s="1344"/>
      <c r="J51" s="1344"/>
      <c r="K51" s="1344"/>
      <c r="L51" s="1524"/>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269</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8D7FF-7505-DED4-137D-814EC4B87723}"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644" width="11.57421875" hidden="1" customWidth="1"/>
    <col min="2" max="2" style="3644" width="11.00390625" hidden="1" customWidth="1"/>
    <col min="3" max="3" style="3644" width="10.57421875" hidden="1"/>
    <col min="4" max="4" style="3644" width="12.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5629" width="19.140625" hidden="1" customWidth="1"/>
    <col min="13" max="14" style="3646" width="12.28125" hidden="1" customWidth="1"/>
    <col min="15" max="15" style="3646" width="23.421875" hidden="1" customWidth="1"/>
    <col min="16" max="16" style="3646" width="3.7109375" hidden="1" customWidth="1"/>
    <col min="17" max="17" style="3648" width="3.7109375" hidden="1" customWidth="1"/>
    <col min="18" max="18" style="3968" width="3.7109375" customWidth="1"/>
    <col min="19" max="19" style="3969" width="12.7109375" customWidth="1"/>
    <col min="20" max="20" style="3061" width="32.00390625" customWidth="1"/>
    <col min="21" max="21" style="3061" width="0.140625" customWidth="1"/>
    <col min="22" max="25" style="3061" width="21.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2" style="3061" width="3.7109375" customWidth="1"/>
    <col min="33" max="33" style="3061" width="24.7109375" customWidth="1"/>
    <col min="34" max="36" style="3061" width="3.7109375" customWidth="1"/>
    <col min="37" max="37" style="3061" width="24.7109375" customWidth="1"/>
    <col min="38" max="40" style="3061" width="3.7109375" customWidth="1"/>
    <col min="41" max="41" style="3061" width="18.8515625" customWidth="1"/>
    <col min="42" max="44" style="3061" width="3.7109375" customWidth="1"/>
    <col min="45" max="45" style="3061" width="18.8515625" customWidth="1"/>
    <col min="46" max="49" style="3061" width="21.7109375" customWidth="1"/>
    <col min="50" max="50" style="3061" width="11.7109375" customWidth="1"/>
    <col min="51" max="51" style="3061" width="3.7109375" customWidth="1"/>
    <col min="52" max="52" style="3061" width="11.7109375" customWidth="1"/>
    <col min="53" max="53" style="3061" width="8.57421875" hidden="1" customWidth="1"/>
    <col min="54" max="54" style="3061" width="4.7109375" customWidth="1"/>
    <col min="55" max="55" style="3061"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397</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398</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519</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520</v>
      </c>
      <c r="BE4" s="506"/>
      <c r="BF4" s="506" t="str">
        <f>IF(T4="","",T4)</f>
        <v>Наименование централизованной системы водоотведения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402</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403</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504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525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526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472</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623"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623"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163</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164</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414</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5538" customFormat="1" customHeight="1" ht="14.25" hidden="1">
      <c r="M24" s="1538"/>
      <c r="N24" s="1538"/>
      <c r="O24" s="1539" t="s">
        <v>415</v>
      </c>
      <c r="P24" s="1538"/>
      <c r="Q24" s="1540"/>
      <c r="R24" s="1540"/>
      <c r="AA24" s="1537" t="s">
        <v>417</v>
      </c>
      <c r="AC24" s="1537" t="s">
        <v>418</v>
      </c>
      <c r="AD24" s="1537" t="s">
        <v>473</v>
      </c>
      <c r="AH24" s="1537" t="s">
        <v>473</v>
      </c>
      <c r="AK24" s="1537" t="s">
        <v>509</v>
      </c>
      <c r="AL24" s="1537" t="s">
        <v>473</v>
      </c>
      <c r="AP24" s="1537" t="s">
        <v>473</v>
      </c>
      <c r="AY24" s="1537" t="s">
        <v>417</v>
      </c>
      <c r="BA24" s="1537" t="s">
        <v>418</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Филиал "Смоленская ГРЭС" 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663"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100"/>
      <c r="X31" s="2100"/>
      <c r="Y31" s="2100"/>
      <c r="Z31" s="2100"/>
      <c r="AA31" s="2100"/>
      <c r="AB31" s="2100"/>
      <c r="AC31" s="322"/>
      <c r="AD31"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663" customFormat="1" customHeight="1" ht="18.75">
      <c r="A32" s="1398"/>
      <c r="B32" s="1398"/>
      <c r="C32" s="1398"/>
      <c r="D32" s="1398"/>
      <c r="E32" s="1398"/>
      <c r="F32" s="1398"/>
      <c r="G32" s="1398"/>
      <c r="H32" s="1398"/>
      <c r="I32" s="1398"/>
      <c r="J32" s="1398"/>
      <c r="K32" s="1398"/>
      <c r="L32" s="1399"/>
      <c r="M32" s="1398"/>
      <c r="N32" s="1398"/>
      <c r="O32" s="1398"/>
      <c r="P32" s="1398"/>
      <c r="Q32" s="1398"/>
      <c r="S32" s="2098" t="s">
        <v>420</v>
      </c>
      <c r="T32" s="2098"/>
      <c r="U32" s="1402"/>
      <c r="V32" s="2099" t="str">
        <f>IF(TITLE_DATE_PR_CHANGE="",IF(TITLE_DATE_PR="","",TITLE_DATE_PR),TITLE_DATE_PR_CHANGE)</f>
        <v>45274.43614583334</v>
      </c>
      <c r="W32" s="2099"/>
      <c r="X32" s="2099"/>
      <c r="Y32" s="2099"/>
      <c r="Z32" s="2099"/>
      <c r="AA32" s="2099"/>
      <c r="AB32" s="2099"/>
      <c r="AC32" s="322"/>
      <c r="AD32" s="2099" t="str">
        <f>IF(TITLE_DATE_PR_CHANGE="",IF(TITLE_DATE_PR="","",TITLE_DATE_PR),TITLE_DATE_PR_CHANGE)</f>
        <v>45274.43614583334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663" customFormat="1" customHeight="1" ht="18.75">
      <c r="A33" s="1398"/>
      <c r="B33" s="1398"/>
      <c r="C33" s="1398"/>
      <c r="D33" s="1398"/>
      <c r="E33" s="1398"/>
      <c r="F33" s="1398"/>
      <c r="G33" s="1398"/>
      <c r="H33" s="1398"/>
      <c r="I33" s="1398"/>
      <c r="J33" s="1398"/>
      <c r="K33" s="1398"/>
      <c r="L33" s="1399"/>
      <c r="M33" s="1398"/>
      <c r="N33" s="1398"/>
      <c r="O33" s="1398"/>
      <c r="P33" s="1398"/>
      <c r="Q33" s="1398"/>
      <c r="S33" s="2098" t="s">
        <v>421</v>
      </c>
      <c r="T33" s="2098"/>
      <c r="U33" s="1402"/>
      <c r="V33" s="2100" t="str">
        <f>IF(TITLE_NUMBER_PR_CHANGE="",IF(TITLE_NUMBER_PR="","",TITLE_NUMBER_PR),TITLE_NUMBER_PR_CHANGE)</f>
        <v>185,186,319</v>
      </c>
      <c r="W33" s="2100"/>
      <c r="X33" s="2100"/>
      <c r="Y33" s="2100"/>
      <c r="Z33" s="2100"/>
      <c r="AA33" s="2100"/>
      <c r="AB33" s="2100"/>
      <c r="AC33" s="322"/>
      <c r="AD33" s="2100" t="str">
        <f>IF(TITLE_NUMBER_PR_CHANGE="",IF(TITLE_NUMBER_PR="","",TITLE_NUMBER_PR),TITLE_NUMBER_PR_CHANGE)</f>
        <v>185,186,319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663"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https://rek.admin-smolensk.ru/docs/postmin-2023/</v>
      </c>
      <c r="W34" s="2100"/>
      <c r="X34" s="2100"/>
      <c r="Y34" s="2100"/>
      <c r="Z34" s="2100"/>
      <c r="AA34" s="2100"/>
      <c r="AB34" s="2100"/>
      <c r="AC34" s="322"/>
      <c r="AD34" s="2100" t="str">
        <f>IF(TITLE_IST_PUB_CHANGE="",IF(TITLE_IST_PUB="","",TITLE_IST_PUB),TITLE_IST_PUB_CHANGE)</f>
        <v>https://rek.admin-smolensk.ru/docs/postmin-2023/</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663"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420</v>
      </c>
      <c r="T36" s="2098"/>
      <c r="U36" s="1402"/>
      <c r="V36" s="2099" t="str">
        <f>IF(TITLE_DATE_PR_CHANGE="",IF(TITLE_DATE_PR="","",TITLE_DATE_PR),TITLE_DATE_PR_CHANGE)</f>
        <v>45274.43614583334</v>
      </c>
      <c r="W36" s="2099"/>
      <c r="X36" s="2099"/>
      <c r="Y36" s="2099"/>
      <c r="Z36" s="2099"/>
      <c r="AA36" s="2099"/>
      <c r="AB36" s="2099"/>
      <c r="AC36" s="322"/>
      <c r="AD36" s="2099" t="str">
        <f>IF(TITLE_DATE_PR_CHANGE="",IF(TITLE_DATE_PR="","",TITLE_DATE_PR),TITLE_DATE_PR_CHANGE)</f>
        <v>45274.43614583334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663"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421</v>
      </c>
      <c r="T37" s="2098"/>
      <c r="U37" s="1402"/>
      <c r="V37" s="2100" t="str">
        <f>IF(TITLE_NUMBER_PR_CHANGE="",IF(TITLE_NUMBER_PR="","",TITLE_NUMBER_PR),TITLE_NUMBER_PR_CHANGE)</f>
        <v>185,186,319</v>
      </c>
      <c r="W37" s="2100"/>
      <c r="X37" s="2100"/>
      <c r="Y37" s="2100"/>
      <c r="Z37" s="2100"/>
      <c r="AA37" s="2100"/>
      <c r="AB37" s="2100"/>
      <c r="AC37" s="322"/>
      <c r="AD37" s="2100" t="str">
        <f>IF(TITLE_NUMBER_PR_CHANGE="",IF(TITLE_NUMBER_PR="","",TITLE_NUMBER_PR),TITLE_NUMBER_PR_CHANGE)</f>
        <v>185,186,319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66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424</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424</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298</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299</v>
      </c>
    </row>
    <row customHeight="1" ht="14.25">
      <c r="Q41" s="279"/>
      <c r="R41" s="377"/>
      <c r="S41" s="2125" t="s">
        <v>87</v>
      </c>
      <c r="T41" s="2062" t="s">
        <v>510</v>
      </c>
      <c r="U41" s="289"/>
      <c r="V41" s="2126" t="s">
        <v>427</v>
      </c>
      <c r="W41" s="2127"/>
      <c r="X41" s="2127"/>
      <c r="Y41" s="2127"/>
      <c r="Z41" s="2127"/>
      <c r="AA41" s="2127"/>
      <c r="AB41" s="2128"/>
      <c r="AC41" s="2129" t="s">
        <v>428</v>
      </c>
      <c r="AD41" s="2173" t="s">
        <v>527</v>
      </c>
      <c r="AE41" s="2146"/>
      <c r="AF41" s="2146"/>
      <c r="AG41" s="2174"/>
      <c r="AH41" s="2173" t="s">
        <v>528</v>
      </c>
      <c r="AI41" s="2146"/>
      <c r="AJ41" s="2146"/>
      <c r="AK41" s="2174"/>
      <c r="AL41" s="2173" t="s">
        <v>529</v>
      </c>
      <c r="AM41" s="2146"/>
      <c r="AN41" s="2146"/>
      <c r="AO41" s="2174"/>
      <c r="AP41" s="2173" t="s">
        <v>514</v>
      </c>
      <c r="AQ41" s="2146"/>
      <c r="AR41" s="2146"/>
      <c r="AS41" s="2174"/>
      <c r="AT41" s="2126" t="s">
        <v>427</v>
      </c>
      <c r="AU41" s="2127"/>
      <c r="AV41" s="2127"/>
      <c r="AW41" s="2127"/>
      <c r="AX41" s="2127"/>
      <c r="AY41" s="2127"/>
      <c r="AZ41" s="2128"/>
      <c r="BA41" s="2129" t="s">
        <v>428</v>
      </c>
      <c r="BB41" s="2132" t="s">
        <v>430</v>
      </c>
      <c r="BC41" s="1971"/>
    </row>
    <row customHeight="1" ht="33.75">
      <c r="Q42" s="279"/>
      <c r="R42" s="377"/>
      <c r="S42" s="2125"/>
      <c r="T42" s="2062"/>
      <c r="U42" s="1038"/>
      <c r="V42" s="2029" t="s">
        <v>515</v>
      </c>
      <c r="W42" s="2030"/>
      <c r="X42" s="2029" t="s">
        <v>516</v>
      </c>
      <c r="Y42" s="2030"/>
      <c r="Z42" s="2144" t="s">
        <v>517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530</v>
      </c>
      <c r="AU42" s="2030"/>
      <c r="AV42" s="2029" t="s">
        <v>531</v>
      </c>
      <c r="AW42" s="2030"/>
      <c r="AX42" s="2144" t="s">
        <v>517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435</v>
      </c>
      <c r="F44" s="1394" t="s">
        <v>436</v>
      </c>
      <c r="G44" s="1394" t="s">
        <v>437</v>
      </c>
      <c r="H44" s="1394" t="s">
        <v>438</v>
      </c>
      <c r="I44" s="1394" t="s">
        <v>439</v>
      </c>
      <c r="J44" s="1394" t="s">
        <v>440</v>
      </c>
      <c r="K44" s="1394" t="s">
        <v>441</v>
      </c>
      <c r="L44" s="1394" t="s">
        <v>415</v>
      </c>
      <c r="Q44" s="279"/>
      <c r="R44" s="377"/>
      <c r="S44" s="2125"/>
      <c r="T44" s="2062"/>
      <c r="U44" s="290"/>
      <c r="V44" s="1509" t="s">
        <v>483</v>
      </c>
      <c r="W44" s="1509" t="s">
        <v>484</v>
      </c>
      <c r="X44" s="1509" t="s">
        <v>483</v>
      </c>
      <c r="Y44" s="1509" t="s">
        <v>484</v>
      </c>
      <c r="Z44" s="1519" t="s">
        <v>444</v>
      </c>
      <c r="AA44" s="2121" t="s">
        <v>445</v>
      </c>
      <c r="AB44" s="2122"/>
      <c r="AC44" s="2131"/>
      <c r="AD44" s="2177"/>
      <c r="AE44" s="2178"/>
      <c r="AF44" s="2178"/>
      <c r="AG44" s="2179"/>
      <c r="AH44" s="2177"/>
      <c r="AI44" s="2178"/>
      <c r="AJ44" s="2178"/>
      <c r="AK44" s="2179"/>
      <c r="AL44" s="2177"/>
      <c r="AM44" s="2178"/>
      <c r="AN44" s="2178"/>
      <c r="AO44" s="2179"/>
      <c r="AP44" s="2177"/>
      <c r="AQ44" s="2178"/>
      <c r="AR44" s="2178"/>
      <c r="AS44" s="2179"/>
      <c r="AT44" s="1509" t="s">
        <v>483</v>
      </c>
      <c r="AU44" s="1509" t="s">
        <v>484</v>
      </c>
      <c r="AV44" s="1509" t="s">
        <v>483</v>
      </c>
      <c r="AW44" s="1509" t="s">
        <v>484</v>
      </c>
      <c r="AX44" s="1519" t="s">
        <v>444</v>
      </c>
      <c r="AY44" s="2121" t="s">
        <v>445</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274</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274</v>
      </c>
      <c r="B47" s="1393" t="s">
        <v>275</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397</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398</v>
      </c>
      <c r="BE47" s="506"/>
      <c r="BF47" s="506" t="str">
        <f>IF(T47="","",T47)</f>
        <v>Территория действия тарифа</v>
      </c>
      <c r="BG47" s="506"/>
      <c r="BH47" s="506"/>
    </row>
    <row customHeight="1" ht="33.75">
      <c r="A48" s="1393" t="s">
        <v>274</v>
      </c>
      <c r="B48" s="1393" t="s">
        <v>275</v>
      </c>
      <c r="C48" s="1393" t="s">
        <v>276</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519</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520</v>
      </c>
      <c r="BE48" s="506"/>
      <c r="BF48" s="506" t="str">
        <f>IF(T48="","",T48)</f>
        <v>Наименование централизованной системы водоотведения</v>
      </c>
      <c r="BG48" s="506"/>
      <c r="BH48" s="506"/>
    </row>
    <row s="2612" customFormat="1" customHeight="1" ht="0">
      <c r="A49" s="1373" t="s">
        <v>274</v>
      </c>
      <c r="B49" s="1373" t="s">
        <v>275</v>
      </c>
      <c r="C49" s="1373" t="s">
        <v>276</v>
      </c>
      <c r="D49" s="1373" t="s">
        <v>532</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402</v>
      </c>
      <c r="BE49" s="506"/>
      <c r="BF49" s="506" t="str">
        <f>IF(T49="","",T49)</f>
        <v/>
      </c>
      <c r="BG49" s="506"/>
      <c r="BH49" s="506"/>
    </row>
    <row s="2612" customFormat="1" customHeight="1" ht="0">
      <c r="A50" s="1373" t="s">
        <v>274</v>
      </c>
      <c r="B50" s="1373" t="s">
        <v>275</v>
      </c>
      <c r="C50" s="1373" t="s">
        <v>276</v>
      </c>
      <c r="D50" s="1373" t="s">
        <v>532</v>
      </c>
      <c r="E50" s="2108"/>
      <c r="F50" s="2108"/>
      <c r="G50" s="2108"/>
      <c r="H50" s="2108"/>
      <c r="I50" s="2109" t="str">
        <f>S49&amp;".1"</f>
        <v>.1</v>
      </c>
      <c r="J50" s="1373"/>
      <c r="K50" s="1373"/>
      <c r="L50" s="1376" t="s">
        <v>403</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274</v>
      </c>
      <c r="B51" s="1373" t="s">
        <v>275</v>
      </c>
      <c r="C51" s="1373" t="s">
        <v>276</v>
      </c>
      <c r="D51" s="1373" t="s">
        <v>532</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274</v>
      </c>
      <c r="B52" s="1393" t="s">
        <v>275</v>
      </c>
      <c r="C52" s="1393" t="s">
        <v>276</v>
      </c>
      <c r="D52" s="1393" t="s">
        <v>532</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504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505</v>
      </c>
      <c r="AT53" s="1423"/>
      <c r="AU53" s="1526"/>
      <c r="AV53" s="1423"/>
      <c r="AW53" s="1526"/>
      <c r="AX53" s="1423"/>
      <c r="AY53" s="1423"/>
      <c r="AZ53" s="1423"/>
      <c r="BA53" s="1423"/>
      <c r="BB53" s="1427"/>
      <c r="BC53" s="2138"/>
      <c r="BE53" s="506"/>
      <c r="BF53" s="506"/>
      <c r="BG53" s="506"/>
      <c r="BH53" s="506"/>
    </row>
    <row customHeight="1" ht="11.25">
      <c r="A54" s="1393" t="s">
        <v>274</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525</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274</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526</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274</v>
      </c>
      <c r="B56" s="1393" t="s">
        <v>275</v>
      </c>
      <c r="C56" s="1393" t="s">
        <v>276</v>
      </c>
      <c r="D56" s="1393" t="s">
        <v>532</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274</v>
      </c>
      <c r="B57" s="1393" t="s">
        <v>275</v>
      </c>
      <c r="C57" s="1393" t="s">
        <v>276</v>
      </c>
      <c r="D57" s="1393" t="s">
        <v>532</v>
      </c>
      <c r="E57" s="2108"/>
      <c r="F57" s="2108"/>
      <c r="G57" s="2108"/>
      <c r="H57" s="2108"/>
      <c r="I57" s="2110"/>
      <c r="J57" s="2109"/>
      <c r="K57" s="1393"/>
      <c r="L57" s="1394"/>
      <c r="P57" s="2111"/>
      <c r="Q57" s="2111"/>
      <c r="R57" s="352"/>
      <c r="S57" s="1308"/>
      <c r="T57" s="275" t="s">
        <v>472</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274</v>
      </c>
      <c r="B58" s="1373" t="s">
        <v>275</v>
      </c>
      <c r="C58" s="1373" t="s">
        <v>276</v>
      </c>
      <c r="D58" s="1373" t="s">
        <v>532</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274</v>
      </c>
      <c r="B59" s="1373" t="s">
        <v>275</v>
      </c>
      <c r="C59" s="1373" t="s">
        <v>276</v>
      </c>
      <c r="D59" s="1373" t="s">
        <v>532</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623" customFormat="1" customHeight="1" ht="0">
      <c r="A60" s="1373" t="s">
        <v>274</v>
      </c>
      <c r="B60" s="1373" t="s">
        <v>275</v>
      </c>
      <c r="C60" s="1373" t="s">
        <v>276</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623" customFormat="1" customHeight="1" ht="0">
      <c r="A61" s="1373" t="s">
        <v>274</v>
      </c>
      <c r="B61" s="1373" t="s">
        <v>275</v>
      </c>
      <c r="C61" s="1344"/>
      <c r="D61" s="1344"/>
      <c r="E61" s="2108"/>
      <c r="F61" s="2107"/>
      <c r="G61" s="1344"/>
      <c r="H61" s="1344"/>
      <c r="I61" s="1344"/>
      <c r="J61" s="1344"/>
      <c r="K61" s="1344"/>
      <c r="L61" s="1524"/>
      <c r="M61" s="1351"/>
      <c r="N61" s="1351"/>
      <c r="P61" s="1346"/>
      <c r="Q61" s="1347"/>
      <c r="R61" s="1346"/>
      <c r="S61" s="1352"/>
      <c r="T61" s="1355" t="s">
        <v>163</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274</v>
      </c>
      <c r="B62" s="1373"/>
      <c r="C62" s="1373"/>
      <c r="D62" s="1373"/>
      <c r="E62" s="2107"/>
      <c r="F62" s="1373"/>
      <c r="G62" s="1373"/>
      <c r="H62" s="1373"/>
      <c r="I62" s="1373"/>
      <c r="J62" s="1373"/>
      <c r="K62" s="1373"/>
      <c r="L62" s="1376"/>
      <c r="M62" s="1351"/>
      <c r="N62" s="1351"/>
      <c r="O62" s="524"/>
      <c r="P62" s="385"/>
      <c r="Q62" s="1374"/>
      <c r="R62" s="385"/>
      <c r="S62" s="1352"/>
      <c r="T62" s="1355" t="s">
        <v>164</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623"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165</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E4D3E-7A73-07A4-5352-80D862975F6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629" width="19.140625" hidden="1" customWidth="1"/>
    <col min="13" max="14" style="3646" width="12.28125" hidden="1" customWidth="1"/>
    <col min="15" max="15" style="3646" width="23.421875" hidden="1" customWidth="1"/>
    <col min="16" max="16" style="5634"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533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534</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508"/>
      <c r="M19" s="1392"/>
      <c r="N19" s="1392"/>
      <c r="O19" s="1392"/>
      <c r="P19" s="1392"/>
      <c r="Q19" s="1401"/>
      <c r="R19" s="1401"/>
      <c r="S19" s="735"/>
      <c r="AB19" s="1396"/>
      <c r="AI19" s="1396"/>
      <c r="AL19" s="517"/>
      <c r="AM19" s="517"/>
      <c r="AN19" s="517"/>
      <c r="AO19" s="517"/>
      <c r="AP19" s="517"/>
    </row>
    <row s="3644"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hidden="1">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hidden="1">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513" t="s">
        <v>535</v>
      </c>
      <c r="W38" s="2118" t="s">
        <v>536</v>
      </c>
      <c r="X38" s="2120"/>
      <c r="Y38" s="2118" t="s">
        <v>434</v>
      </c>
      <c r="Z38" s="2119"/>
      <c r="AA38" s="2120"/>
      <c r="AB38" s="2130"/>
      <c r="AC38" s="1513" t="s">
        <v>535</v>
      </c>
      <c r="AD38" s="2118" t="s">
        <v>536</v>
      </c>
      <c r="AE38" s="2120"/>
      <c r="AF38" s="2118" t="s">
        <v>434</v>
      </c>
      <c r="AG38" s="2119"/>
      <c r="AH38" s="2120"/>
      <c r="AI38" s="2130"/>
      <c r="AJ38" s="2133"/>
      <c r="AK38" s="1971"/>
    </row>
    <row customHeight="1" ht="86.2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513" t="s">
        <v>537</v>
      </c>
      <c r="W39" s="1237" t="s">
        <v>538</v>
      </c>
      <c r="X39" s="1237" t="s">
        <v>539</v>
      </c>
      <c r="Y39" s="1519" t="s">
        <v>444</v>
      </c>
      <c r="Z39" s="2121" t="s">
        <v>445</v>
      </c>
      <c r="AA39" s="2122"/>
      <c r="AB39" s="2131"/>
      <c r="AC39" s="1513" t="s">
        <v>537</v>
      </c>
      <c r="AD39" s="1237" t="s">
        <v>538</v>
      </c>
      <c r="AE39" s="1237" t="s">
        <v>539</v>
      </c>
      <c r="AF39" s="1519" t="s">
        <v>444</v>
      </c>
      <c r="AG39" s="2121" t="s">
        <v>445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249</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249</v>
      </c>
      <c r="B42" s="1393" t="s">
        <v>250</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249</v>
      </c>
      <c r="B43" s="1393" t="s">
        <v>250</v>
      </c>
      <c r="C43" s="1393" t="s">
        <v>251</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533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534</v>
      </c>
      <c r="AM43" s="506"/>
      <c r="AN43" s="506" t="str">
        <f>IF(T43="","",T43)</f>
        <v>Наименование централизованной системы горячего водоснабжения</v>
      </c>
      <c r="AO43" s="506"/>
      <c r="AP43" s="506"/>
    </row>
    <row customHeight="1" ht="23.25">
      <c r="A44" s="1393" t="s">
        <v>249</v>
      </c>
      <c r="B44" s="1393" t="s">
        <v>250</v>
      </c>
      <c r="C44" s="1393" t="s">
        <v>251</v>
      </c>
      <c r="D44" s="1393" t="s">
        <v>540</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249</v>
      </c>
      <c r="B45" s="1393" t="s">
        <v>250</v>
      </c>
      <c r="C45" s="1393" t="s">
        <v>251</v>
      </c>
      <c r="D45" s="1393" t="s">
        <v>540</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249</v>
      </c>
      <c r="B46" s="1393" t="s">
        <v>250</v>
      </c>
      <c r="C46" s="1393" t="s">
        <v>251</v>
      </c>
      <c r="D46" s="1393" t="s">
        <v>540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249</v>
      </c>
      <c r="B47" s="1393" t="s">
        <v>250</v>
      </c>
      <c r="C47" s="1393" t="s">
        <v>251</v>
      </c>
      <c r="D47" s="1393" t="s">
        <v>540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249</v>
      </c>
      <c r="B48" s="1393" t="s">
        <v>250</v>
      </c>
      <c r="C48" s="1393" t="s">
        <v>251</v>
      </c>
      <c r="D48" s="1393" t="s">
        <v>540</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249</v>
      </c>
      <c r="B49" s="1393" t="s">
        <v>250</v>
      </c>
      <c r="C49" s="1393" t="s">
        <v>251</v>
      </c>
      <c r="D49" s="1393" t="s">
        <v>540</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249</v>
      </c>
      <c r="B50" s="1393" t="s">
        <v>250</v>
      </c>
      <c r="C50" s="1393" t="s">
        <v>251</v>
      </c>
      <c r="D50" s="1393" t="s">
        <v>540</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249</v>
      </c>
      <c r="B51" s="1373" t="s">
        <v>250</v>
      </c>
      <c r="C51" s="1344"/>
      <c r="D51" s="1344"/>
      <c r="E51" s="2108"/>
      <c r="F51" s="2107"/>
      <c r="G51" s="1344"/>
      <c r="H51" s="1344"/>
      <c r="I51" s="1344"/>
      <c r="J51" s="1344"/>
      <c r="K51" s="1344"/>
      <c r="L51" s="1524"/>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249</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BB5C2-58DA-75A1-8737-6ED1DF99CC1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4.140625" hidden="1" customWidth="1"/>
    <col min="10" max="10" style="3644" width="9.8515625" hidden="1" customWidth="1"/>
    <col min="11" max="11" style="3644" width="14.7109375" hidden="1" customWidth="1"/>
    <col min="12" max="12" style="5629" width="19.140625" hidden="1" customWidth="1"/>
    <col min="13" max="14" style="3646" width="12.28125" hidden="1" customWidth="1"/>
    <col min="15" max="15" style="3646" width="23.421875" hidden="1" customWidth="1"/>
    <col min="16" max="16" style="5634" width="3.7109375" customWidth="1"/>
    <col min="17" max="18" style="3968" width="3.7109375" customWidth="1"/>
    <col min="19" max="19" style="3969" width="12.7109375" customWidth="1"/>
    <col min="20" max="20" style="3061" width="35.7109375" customWidth="1"/>
    <col min="21" max="21" style="3061" width="0.140625" customWidth="1"/>
    <col min="22" max="24" style="3061" width="24.7109375" hidden="1" customWidth="1"/>
    <col min="25" max="25" style="3061" width="11.7109375" hidden="1" customWidth="1"/>
    <col min="26" max="26" style="3061" width="3.7109375" hidden="1" customWidth="1"/>
    <col min="27" max="27" style="3061" width="11.7109375" hidden="1" customWidth="1"/>
    <col min="28" max="28" style="3061" width="8.57421875" hidden="1" customWidth="1"/>
    <col min="29" max="31" style="3061" width="24.7109375" customWidth="1"/>
    <col min="32" max="32" style="3061" width="11.7109375" customWidth="1"/>
    <col min="33" max="33" style="3061" width="3.7109375" customWidth="1"/>
    <col min="34" max="34" style="3061" width="11.7109375" customWidth="1"/>
    <col min="35" max="35" style="3061" width="8.57421875" hidden="1" customWidth="1"/>
    <col min="36" max="36" style="3061" width="4.7109375" customWidth="1"/>
    <col min="37" max="37" style="306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123</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397</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398</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533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534</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488</v>
      </c>
      <c r="U5" s="288"/>
      <c r="V5" s="2194"/>
      <c r="W5" s="2195"/>
      <c r="X5" s="2195"/>
      <c r="Y5" s="2195"/>
      <c r="Z5" s="2195"/>
      <c r="AA5" s="2195"/>
      <c r="AB5" s="2196"/>
      <c r="AC5" s="2197"/>
      <c r="AD5" s="2198"/>
      <c r="AE5" s="2198"/>
      <c r="AF5" s="2198"/>
      <c r="AG5" s="2198"/>
      <c r="AH5" s="2198"/>
      <c r="AI5" s="2198"/>
      <c r="AJ5" s="2199"/>
      <c r="AK5" s="1286" t="s">
        <v>489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406</v>
      </c>
      <c r="P6" s="2111"/>
      <c r="Q6" s="2111">
        <v>1</v>
      </c>
      <c r="R6" s="353"/>
      <c r="S6" s="1523">
        <f>$J6</f>
      </c>
      <c r="T6" s="274" t="s">
        <v>407</v>
      </c>
      <c r="U6" s="288"/>
      <c r="V6" s="2095"/>
      <c r="W6" s="2096"/>
      <c r="X6" s="2096"/>
      <c r="Y6" s="2096"/>
      <c r="Z6" s="2096"/>
      <c r="AA6" s="2096"/>
      <c r="AB6" s="2097"/>
      <c r="AC6" s="2095"/>
      <c r="AD6" s="2096"/>
      <c r="AE6" s="2096"/>
      <c r="AF6" s="2096"/>
      <c r="AG6" s="2096"/>
      <c r="AH6" s="2096"/>
      <c r="AI6" s="2096"/>
      <c r="AJ6" s="2097"/>
      <c r="AK6" s="1337" t="s">
        <v>490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491</v>
      </c>
      <c r="U9" s="367"/>
      <c r="V9" s="367"/>
      <c r="W9" s="367"/>
      <c r="X9" s="367"/>
      <c r="Y9" s="367"/>
      <c r="Z9" s="367"/>
      <c r="AA9" s="367"/>
      <c r="AB9" s="367"/>
      <c r="AC9" s="367"/>
      <c r="AD9" s="367"/>
      <c r="AE9" s="367"/>
      <c r="AF9" s="367"/>
      <c r="AG9" s="367"/>
      <c r="AH9" s="367"/>
      <c r="AI9" s="367"/>
      <c r="AJ9" s="367"/>
      <c r="AK9" s="1286" t="s">
        <v>492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412</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493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23"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163</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164</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44" customFormat="1" customHeight="1" ht="22.5" hidden="1">
      <c r="L18" s="1508"/>
      <c r="M18" s="1392"/>
      <c r="N18" s="1392"/>
      <c r="O18" s="1397" t="s">
        <v>414</v>
      </c>
      <c r="P18" s="1392"/>
      <c r="Q18" s="1401"/>
      <c r="R18" s="1401"/>
      <c r="S18" s="735"/>
      <c r="Y18" s="1397"/>
      <c r="AA18" s="1397"/>
      <c r="AB18" s="1396"/>
      <c r="AF18" s="1397"/>
      <c r="AH18" s="1397"/>
      <c r="AI18" s="1396"/>
      <c r="AL18" s="517"/>
      <c r="AM18" s="517"/>
      <c r="AN18" s="517"/>
      <c r="AO18" s="517"/>
      <c r="AP18" s="517"/>
    </row>
    <row s="3644" customFormat="1" customHeight="1" ht="14.25" hidden="1">
      <c r="L19" s="1508"/>
      <c r="M19" s="1392"/>
      <c r="N19" s="1392"/>
      <c r="O19" s="1392"/>
      <c r="P19" s="1392"/>
      <c r="Q19" s="1401"/>
      <c r="R19" s="1401"/>
      <c r="S19" s="735"/>
      <c r="AB19" s="1396"/>
      <c r="AI19" s="1396"/>
      <c r="AL19" s="517"/>
      <c r="AM19" s="517"/>
      <c r="AN19" s="517"/>
      <c r="AO19" s="517"/>
      <c r="AP19" s="517"/>
    </row>
    <row s="3644" customFormat="1" customHeight="1" ht="12" hidden="1">
      <c r="L20" s="1508"/>
      <c r="M20" s="1392"/>
      <c r="N20" s="1392"/>
      <c r="O20" s="1394" t="s">
        <v>415</v>
      </c>
      <c r="P20" s="1392"/>
      <c r="Q20" s="1472"/>
      <c r="R20" s="1472"/>
      <c r="S20" s="735"/>
      <c r="T20" s="1168" t="s">
        <v>416</v>
      </c>
      <c r="Z20" s="172" t="s">
        <v>417</v>
      </c>
      <c r="AB20" s="172" t="s">
        <v>418</v>
      </c>
      <c r="AC20" s="1168" t="s">
        <v>416</v>
      </c>
      <c r="AG20" s="172" t="s">
        <v>419</v>
      </c>
      <c r="AI20" s="172" t="s">
        <v>418</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"Смоленская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6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100"/>
      <c r="X27" s="2100"/>
      <c r="Y27" s="2100"/>
      <c r="Z27" s="2100"/>
      <c r="AA27" s="2100"/>
      <c r="AB27" s="322"/>
      <c r="AC27"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100"/>
      <c r="AE27" s="2100"/>
      <c r="AF27" s="2100"/>
      <c r="AG27" s="2100"/>
      <c r="AH27" s="2100"/>
      <c r="AI27" s="322"/>
      <c r="AJ27" s="322"/>
      <c r="AK27" s="268"/>
      <c r="AL27" s="368"/>
      <c r="AM27" s="368"/>
      <c r="AN27" s="368"/>
      <c r="AO27" s="368"/>
      <c r="AP27" s="368"/>
    </row>
    <row s="3663" customFormat="1" customHeight="1" ht="18.75">
      <c r="A28" s="1398"/>
      <c r="B28" s="1398"/>
      <c r="C28" s="1398"/>
      <c r="D28" s="1398"/>
      <c r="E28" s="1398"/>
      <c r="F28" s="1398"/>
      <c r="G28" s="1398"/>
      <c r="H28" s="1398"/>
      <c r="I28" s="1398"/>
      <c r="J28" s="1398"/>
      <c r="K28" s="1398"/>
      <c r="L28" s="1399"/>
      <c r="M28" s="1398"/>
      <c r="N28" s="1398"/>
      <c r="O28" s="1398"/>
      <c r="S28" s="2098" t="s">
        <v>420</v>
      </c>
      <c r="T28" s="2098"/>
      <c r="U28" s="1402"/>
      <c r="V28" s="2099" t="str">
        <f>IF(TITLE_DATE_PR_CHANGE="",IF(TITLE_DATE_PR="","",TITLE_DATE_PR),TITLE_DATE_PR_CHANGE)</f>
        <v>45274.43614583334</v>
      </c>
      <c r="W28" s="2099"/>
      <c r="X28" s="2099"/>
      <c r="Y28" s="2099"/>
      <c r="Z28" s="2099"/>
      <c r="AA28" s="2099"/>
      <c r="AB28" s="322"/>
      <c r="AC28" s="2099" t="str">
        <f>IF(TITLE_DATE_PR_CHANGE="",IF(TITLE_DATE_PR="","",TITLE_DATE_PR),TITLE_DATE_PR_CHANGE)</f>
        <v>45274.43614583334</v>
      </c>
      <c r="AD28" s="2099"/>
      <c r="AE28" s="2099"/>
      <c r="AF28" s="2099"/>
      <c r="AG28" s="2099"/>
      <c r="AH28" s="2099"/>
      <c r="AI28" s="322"/>
      <c r="AJ28" s="322"/>
      <c r="AK28" s="268"/>
      <c r="AL28" s="368"/>
      <c r="AM28" s="368"/>
      <c r="AN28" s="368"/>
      <c r="AO28" s="368"/>
      <c r="AP28" s="368"/>
    </row>
    <row s="3663" customFormat="1" customHeight="1" ht="18.75">
      <c r="A29" s="1398"/>
      <c r="B29" s="1398"/>
      <c r="C29" s="1398"/>
      <c r="D29" s="1398"/>
      <c r="E29" s="1398"/>
      <c r="F29" s="1398"/>
      <c r="G29" s="1398"/>
      <c r="H29" s="1398"/>
      <c r="I29" s="1398"/>
      <c r="J29" s="1398"/>
      <c r="K29" s="1398"/>
      <c r="L29" s="1399"/>
      <c r="M29" s="1398"/>
      <c r="N29" s="1398"/>
      <c r="O29" s="1398"/>
      <c r="S29" s="2098" t="s">
        <v>421</v>
      </c>
      <c r="T29" s="2098"/>
      <c r="U29" s="1402"/>
      <c r="V29" s="2100" t="str">
        <f>IF(TITLE_NUMBER_PR_CHANGE="",IF(TITLE_NUMBER_PR="","",TITLE_NUMBER_PR),TITLE_NUMBER_PR_CHANGE)</f>
        <v>185,186,319</v>
      </c>
      <c r="W29" s="2100"/>
      <c r="X29" s="2100"/>
      <c r="Y29" s="2100"/>
      <c r="Z29" s="2100"/>
      <c r="AA29" s="2100"/>
      <c r="AB29" s="322"/>
      <c r="AC29" s="2100" t="str">
        <f>IF(TITLE_NUMBER_PR_CHANGE="",IF(TITLE_NUMBER_PR="","",TITLE_NUMBER_PR),TITLE_NUMBER_PR_CHANGE)</f>
        <v>185,186,319</v>
      </c>
      <c r="AD29" s="2100"/>
      <c r="AE29" s="2100"/>
      <c r="AF29" s="2100"/>
      <c r="AG29" s="2100"/>
      <c r="AH29" s="2100"/>
      <c r="AI29" s="322"/>
      <c r="AJ29" s="322"/>
      <c r="AK29" s="268"/>
      <c r="AL29" s="368"/>
      <c r="AM29" s="368"/>
      <c r="AN29" s="368"/>
      <c r="AO29" s="368"/>
      <c r="AP29" s="368"/>
    </row>
    <row s="3663"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https://rek.admin-smolensk.ru/docs/postmin-2023/</v>
      </c>
      <c r="W30" s="2100"/>
      <c r="X30" s="2100"/>
      <c r="Y30" s="2100"/>
      <c r="Z30" s="2100"/>
      <c r="AA30" s="2100"/>
      <c r="AB30" s="322"/>
      <c r="AC30" s="2100" t="str">
        <f>IF(TITLE_IST_PUB_CHANGE="",IF(TITLE_IST_PUB="","",TITLE_IST_PUB),TITLE_IST_PUB_CHANGE)</f>
        <v>https://rek.admin-smolensk.ru/docs/postmin-2023/</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663" customFormat="1" customHeight="1" ht="18.75">
      <c r="A32" s="1398"/>
      <c r="B32" s="1398"/>
      <c r="C32" s="1398"/>
      <c r="D32" s="1398"/>
      <c r="E32" s="1398"/>
      <c r="F32" s="1398"/>
      <c r="G32" s="1398"/>
      <c r="H32" s="1398"/>
      <c r="I32" s="1398"/>
      <c r="J32" s="1398"/>
      <c r="K32" s="1398"/>
      <c r="L32" s="1399"/>
      <c r="M32" s="1398"/>
      <c r="N32" s="1398"/>
      <c r="O32" s="1398"/>
      <c r="S32" s="2098" t="s">
        <v>422</v>
      </c>
      <c r="T32" s="2098"/>
      <c r="U32" s="1402"/>
      <c r="V32" s="2099" t="str">
        <f>IF(TITLE_DATE_PR_CHANGE="",IF(TITLE_DATE_PR="","",TITLE_DATE_PR),TITLE_DATE_PR_CHANGE)</f>
        <v>45274.43614583334</v>
      </c>
      <c r="W32" s="2099"/>
      <c r="X32" s="2099"/>
      <c r="Y32" s="2099"/>
      <c r="Z32" s="2099"/>
      <c r="AA32" s="2099"/>
      <c r="AB32" s="322"/>
      <c r="AC32" s="2099" t="str">
        <f>IF(TITLE_DATE_PR_CHANGE="",IF(TITLE_DATE_PR="","",TITLE_DATE_PR),TITLE_DATE_PR_CHANGE)</f>
        <v>45274.43614583334</v>
      </c>
      <c r="AD32" s="2099"/>
      <c r="AE32" s="2099"/>
      <c r="AF32" s="2099"/>
      <c r="AG32" s="2099"/>
      <c r="AH32" s="2099"/>
      <c r="AI32" s="322"/>
      <c r="AJ32" s="322"/>
      <c r="AK32" s="268"/>
      <c r="AL32" s="368"/>
      <c r="AM32" s="368"/>
      <c r="AN32" s="368"/>
      <c r="AO32" s="368"/>
      <c r="AP32" s="368"/>
    </row>
    <row s="3663" customFormat="1" customHeight="1" ht="18.75">
      <c r="A33" s="1398"/>
      <c r="B33" s="1398"/>
      <c r="C33" s="1398"/>
      <c r="D33" s="1398"/>
      <c r="E33" s="1398"/>
      <c r="F33" s="1398"/>
      <c r="G33" s="1398"/>
      <c r="H33" s="1398"/>
      <c r="I33" s="1398"/>
      <c r="J33" s="1398"/>
      <c r="K33" s="1398"/>
      <c r="L33" s="1399"/>
      <c r="M33" s="1398"/>
      <c r="N33" s="1398"/>
      <c r="O33" s="1398"/>
      <c r="S33" s="2098" t="s">
        <v>423</v>
      </c>
      <c r="T33" s="2098"/>
      <c r="U33" s="1402"/>
      <c r="V33" s="2100" t="str">
        <f>IF(TITLE_NUMBER_PR_CHANGE="",IF(TITLE_NUMBER_PR="","",TITLE_NUMBER_PR),TITLE_NUMBER_PR_CHANGE)</f>
        <v>185,186,319</v>
      </c>
      <c r="W33" s="2100"/>
      <c r="X33" s="2100"/>
      <c r="Y33" s="2100"/>
      <c r="Z33" s="2100"/>
      <c r="AA33" s="2100"/>
      <c r="AB33" s="322"/>
      <c r="AC33" s="2100" t="str">
        <f>IF(TITLE_NUMBER_PR_CHANGE="",IF(TITLE_NUMBER_PR="","",TITLE_NUMBER_PR),TITLE_NUMBER_PR_CHANGE)</f>
        <v>185,186,319</v>
      </c>
      <c r="AD33" s="2100"/>
      <c r="AE33" s="2100"/>
      <c r="AF33" s="2100"/>
      <c r="AG33" s="2100"/>
      <c r="AH33" s="2100"/>
      <c r="AI33" s="322"/>
      <c r="AJ33" s="322"/>
      <c r="AK33" s="268"/>
      <c r="AL33" s="368"/>
      <c r="AM33" s="368"/>
      <c r="AN33" s="368"/>
      <c r="AO33" s="368"/>
      <c r="AP33" s="368"/>
    </row>
    <row s="366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424</v>
      </c>
      <c r="AC34" s="322"/>
      <c r="AD34" s="322"/>
      <c r="AE34" s="322"/>
      <c r="AF34" s="322"/>
      <c r="AG34" s="322"/>
      <c r="AH34" s="322"/>
      <c r="AI34" s="266" t="s">
        <v>424</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298</v>
      </c>
      <c r="T36" s="1971"/>
      <c r="U36" s="1971"/>
      <c r="V36" s="1971"/>
      <c r="W36" s="1971"/>
      <c r="X36" s="1971"/>
      <c r="Y36" s="1971"/>
      <c r="Z36" s="1971"/>
      <c r="AA36" s="1971"/>
      <c r="AB36" s="1971"/>
      <c r="AC36" s="1971"/>
      <c r="AD36" s="1971"/>
      <c r="AE36" s="1971"/>
      <c r="AF36" s="1971"/>
      <c r="AG36" s="1971"/>
      <c r="AH36" s="1971"/>
      <c r="AI36" s="1971"/>
      <c r="AJ36" s="1971"/>
      <c r="AK36" s="1971" t="s">
        <v>299</v>
      </c>
    </row>
    <row customHeight="1" ht="14.25">
      <c r="Q37" s="377"/>
      <c r="R37" s="377"/>
      <c r="S37" s="2125" t="s">
        <v>87</v>
      </c>
      <c r="T37" s="2062" t="s">
        <v>426</v>
      </c>
      <c r="U37" s="289"/>
      <c r="V37" s="2126" t="s">
        <v>427</v>
      </c>
      <c r="W37" s="2127"/>
      <c r="X37" s="2127"/>
      <c r="Y37" s="2127"/>
      <c r="Z37" s="2127"/>
      <c r="AA37" s="2128"/>
      <c r="AB37" s="2129" t="s">
        <v>428</v>
      </c>
      <c r="AC37" s="2126" t="s">
        <v>427</v>
      </c>
      <c r="AD37" s="2127"/>
      <c r="AE37" s="2127"/>
      <c r="AF37" s="2127"/>
      <c r="AG37" s="2127"/>
      <c r="AH37" s="2128"/>
      <c r="AI37" s="2129" t="s">
        <v>429</v>
      </c>
      <c r="AJ37" s="2132" t="s">
        <v>430</v>
      </c>
      <c r="AK37" s="1971"/>
    </row>
    <row customHeight="1" ht="33.75">
      <c r="Q38" s="377"/>
      <c r="R38" s="377"/>
      <c r="S38" s="2125"/>
      <c r="T38" s="2062"/>
      <c r="U38" s="1038"/>
      <c r="V38" s="1513" t="s">
        <v>535</v>
      </c>
      <c r="W38" s="2118" t="s">
        <v>536</v>
      </c>
      <c r="X38" s="2120"/>
      <c r="Y38" s="2118" t="s">
        <v>434</v>
      </c>
      <c r="Z38" s="2119"/>
      <c r="AA38" s="2120"/>
      <c r="AB38" s="2130"/>
      <c r="AC38" s="1513" t="s">
        <v>535</v>
      </c>
      <c r="AD38" s="2118" t="s">
        <v>536</v>
      </c>
      <c r="AE38" s="2120"/>
      <c r="AF38" s="2118" t="s">
        <v>434</v>
      </c>
      <c r="AG38" s="2119"/>
      <c r="AH38" s="2120"/>
      <c r="AI38" s="2130"/>
      <c r="AJ38" s="2133"/>
      <c r="AK38" s="1971"/>
    </row>
    <row customHeight="1" ht="86.25">
      <c r="A39" s="1400"/>
      <c r="B39" s="1400" t="s">
        <v>135</v>
      </c>
      <c r="C39" s="1400" t="s">
        <v>136</v>
      </c>
      <c r="D39" s="1400" t="s">
        <v>137</v>
      </c>
      <c r="E39" s="1394" t="s">
        <v>435</v>
      </c>
      <c r="F39" s="1394" t="s">
        <v>436</v>
      </c>
      <c r="G39" s="1394" t="s">
        <v>437</v>
      </c>
      <c r="H39" s="1394"/>
      <c r="I39" s="1394" t="s">
        <v>495</v>
      </c>
      <c r="J39" s="1394" t="s">
        <v>440</v>
      </c>
      <c r="K39" s="1394" t="s">
        <v>496</v>
      </c>
      <c r="L39" s="1394" t="s">
        <v>415</v>
      </c>
      <c r="Q39" s="377"/>
      <c r="R39" s="377"/>
      <c r="S39" s="2125"/>
      <c r="T39" s="2062"/>
      <c r="U39" s="290"/>
      <c r="V39" s="1513" t="s">
        <v>537</v>
      </c>
      <c r="W39" s="1237" t="s">
        <v>538</v>
      </c>
      <c r="X39" s="1237" t="s">
        <v>539</v>
      </c>
      <c r="Y39" s="1519" t="s">
        <v>444</v>
      </c>
      <c r="Z39" s="2121" t="s">
        <v>445</v>
      </c>
      <c r="AA39" s="2122"/>
      <c r="AB39" s="2131"/>
      <c r="AC39" s="1513" t="s">
        <v>537</v>
      </c>
      <c r="AD39" s="1237" t="s">
        <v>538</v>
      </c>
      <c r="AE39" s="1237" t="s">
        <v>539</v>
      </c>
      <c r="AF39" s="1519" t="s">
        <v>444</v>
      </c>
      <c r="AG39" s="2121" t="s">
        <v>445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109</v>
      </c>
      <c r="T40" s="1281" t="s">
        <v>110</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249</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123</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249</v>
      </c>
      <c r="B42" s="1393" t="s">
        <v>250</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397</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398</v>
      </c>
      <c r="AM42" s="506"/>
      <c r="AN42" s="506" t="str">
        <f>IF(T42="","",T42)</f>
        <v>Территория действия тарифа</v>
      </c>
      <c r="AO42" s="506"/>
      <c r="AP42" s="506"/>
    </row>
    <row customHeight="1" ht="23.25">
      <c r="A43" s="1393" t="s">
        <v>249</v>
      </c>
      <c r="B43" s="1393" t="s">
        <v>250</v>
      </c>
      <c r="C43" s="1393" t="s">
        <v>251</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533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534</v>
      </c>
      <c r="AM43" s="506"/>
      <c r="AN43" s="506" t="str">
        <f>IF(T43="","",T43)</f>
        <v>Наименование централизованной системы горячего водоснабжения</v>
      </c>
      <c r="AO43" s="506"/>
      <c r="AP43" s="506"/>
    </row>
    <row customHeight="1" ht="23.25">
      <c r="A44" s="1393" t="s">
        <v>249</v>
      </c>
      <c r="B44" s="1393" t="s">
        <v>250</v>
      </c>
      <c r="C44" s="1393" t="s">
        <v>251</v>
      </c>
      <c r="D44" s="1393" t="s">
        <v>540</v>
      </c>
      <c r="E44" s="2108"/>
      <c r="F44" s="2108"/>
      <c r="G44" s="2108"/>
      <c r="H44" s="2108"/>
      <c r="I44" s="2109" t="str">
        <f>S43&amp;".1"</f>
        <v>...1</v>
      </c>
      <c r="J44" s="1393"/>
      <c r="K44" s="1393"/>
      <c r="L44" s="1394"/>
      <c r="P44" s="2111">
        <v>1</v>
      </c>
      <c r="Q44" s="1511"/>
      <c r="R44" s="352"/>
      <c r="S44" s="1523" t="str">
        <f>$I44</f>
        <v>...1</v>
      </c>
      <c r="T44" s="273" t="s">
        <v>488</v>
      </c>
      <c r="U44" s="288"/>
      <c r="V44" s="2194"/>
      <c r="W44" s="2195"/>
      <c r="X44" s="2195"/>
      <c r="Y44" s="2195"/>
      <c r="Z44" s="2195"/>
      <c r="AA44" s="2195"/>
      <c r="AB44" s="2196"/>
      <c r="AC44" s="2197"/>
      <c r="AD44" s="2198"/>
      <c r="AE44" s="2198"/>
      <c r="AF44" s="2198"/>
      <c r="AG44" s="2198"/>
      <c r="AH44" s="2198"/>
      <c r="AI44" s="2198"/>
      <c r="AJ44" s="2199"/>
      <c r="AK44" s="1286" t="s">
        <v>489</v>
      </c>
      <c r="AM44" s="506"/>
      <c r="AN44" s="506" t="str">
        <f>IF(T44="","",T44)</f>
        <v>Наименование признака дифференциации</v>
      </c>
      <c r="AO44" s="506"/>
      <c r="AP44" s="506"/>
    </row>
    <row customHeight="1" ht="23.25">
      <c r="A45" s="1393" t="s">
        <v>249</v>
      </c>
      <c r="B45" s="1393" t="s">
        <v>250</v>
      </c>
      <c r="C45" s="1393" t="s">
        <v>251</v>
      </c>
      <c r="D45" s="1393" t="s">
        <v>540</v>
      </c>
      <c r="E45" s="2108"/>
      <c r="F45" s="2108"/>
      <c r="G45" s="2108"/>
      <c r="H45" s="2108"/>
      <c r="I45" s="2110"/>
      <c r="J45" s="2109" t="str">
        <f>I44&amp;".1"</f>
        <v>...1.1</v>
      </c>
      <c r="K45" s="1393"/>
      <c r="L45" s="1394" t="s">
        <v>406</v>
      </c>
      <c r="P45" s="2111"/>
      <c r="Q45" s="2111">
        <v>1</v>
      </c>
      <c r="R45" s="353"/>
      <c r="S45" s="1523" t="str">
        <f>$J45</f>
        <v>...1.1</v>
      </c>
      <c r="T45" s="274" t="s">
        <v>407</v>
      </c>
      <c r="U45" s="288"/>
      <c r="V45" s="2095"/>
      <c r="W45" s="2096"/>
      <c r="X45" s="2096"/>
      <c r="Y45" s="2096"/>
      <c r="Z45" s="2096"/>
      <c r="AA45" s="2096"/>
      <c r="AB45" s="2097"/>
      <c r="AC45" s="2095"/>
      <c r="AD45" s="2096"/>
      <c r="AE45" s="2096"/>
      <c r="AF45" s="2096"/>
      <c r="AG45" s="2096"/>
      <c r="AH45" s="2096"/>
      <c r="AI45" s="2096"/>
      <c r="AJ45" s="2097"/>
      <c r="AK45" s="1337" t="s">
        <v>490</v>
      </c>
      <c r="AM45" s="506"/>
      <c r="AN45" s="506" t="str">
        <f>IF(T45="","",T45)</f>
        <v>Группа потребителей</v>
      </c>
      <c r="AO45" s="506"/>
      <c r="AP45" s="506"/>
    </row>
    <row customHeight="1" ht="23.25">
      <c r="A46" s="1393" t="s">
        <v>249</v>
      </c>
      <c r="B46" s="1393" t="s">
        <v>250</v>
      </c>
      <c r="C46" s="1393" t="s">
        <v>251</v>
      </c>
      <c r="D46" s="1393" t="s">
        <v>540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249</v>
      </c>
      <c r="B47" s="1393" t="s">
        <v>250</v>
      </c>
      <c r="C47" s="1393" t="s">
        <v>251</v>
      </c>
      <c r="D47" s="1393" t="s">
        <v>540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249</v>
      </c>
      <c r="B48" s="1393" t="s">
        <v>250</v>
      </c>
      <c r="C48" s="1393" t="s">
        <v>251</v>
      </c>
      <c r="D48" s="1393" t="s">
        <v>540</v>
      </c>
      <c r="E48" s="2108"/>
      <c r="F48" s="2108"/>
      <c r="G48" s="2108"/>
      <c r="H48" s="2108"/>
      <c r="I48" s="2110"/>
      <c r="J48" s="2109"/>
      <c r="K48" s="1393"/>
      <c r="L48" s="1394"/>
      <c r="P48" s="2111"/>
      <c r="Q48" s="2111"/>
      <c r="R48" s="352"/>
      <c r="S48" s="1308"/>
      <c r="T48" s="275" t="s">
        <v>491</v>
      </c>
      <c r="U48" s="367"/>
      <c r="V48" s="367"/>
      <c r="W48" s="367"/>
      <c r="X48" s="367"/>
      <c r="Y48" s="367"/>
      <c r="Z48" s="367"/>
      <c r="AA48" s="367"/>
      <c r="AB48" s="367"/>
      <c r="AC48" s="367"/>
      <c r="AD48" s="367"/>
      <c r="AE48" s="367"/>
      <c r="AF48" s="367"/>
      <c r="AG48" s="367"/>
      <c r="AH48" s="367"/>
      <c r="AI48" s="367"/>
      <c r="AJ48" s="367"/>
      <c r="AK48" s="1286" t="s">
        <v>492</v>
      </c>
      <c r="AM48" s="506"/>
      <c r="AN48" s="506" t="str">
        <f>IF(T48="","",T48)</f>
        <v>Добавить значение признака дифференциации</v>
      </c>
      <c r="AO48" s="506"/>
      <c r="AP48" s="506"/>
    </row>
    <row customHeight="1" ht="21">
      <c r="A49" s="1393" t="s">
        <v>249</v>
      </c>
      <c r="B49" s="1393" t="s">
        <v>250</v>
      </c>
      <c r="C49" s="1393" t="s">
        <v>251</v>
      </c>
      <c r="D49" s="1393" t="s">
        <v>540</v>
      </c>
      <c r="E49" s="2108"/>
      <c r="F49" s="2108"/>
      <c r="G49" s="2108"/>
      <c r="H49" s="2108"/>
      <c r="I49" s="2109"/>
      <c r="J49" s="1393"/>
      <c r="K49" s="1393"/>
      <c r="L49" s="1394"/>
      <c r="P49" s="2111"/>
      <c r="Q49" s="1511"/>
      <c r="R49" s="352"/>
      <c r="S49" s="1308"/>
      <c r="T49" s="364" t="s">
        <v>412</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249</v>
      </c>
      <c r="B50" s="1393" t="s">
        <v>250</v>
      </c>
      <c r="C50" s="1393" t="s">
        <v>251</v>
      </c>
      <c r="D50" s="1393" t="s">
        <v>540</v>
      </c>
      <c r="E50" s="2108"/>
      <c r="F50" s="2108"/>
      <c r="G50" s="2108"/>
      <c r="H50" s="2107"/>
      <c r="I50" s="1393"/>
      <c r="J50" s="1393"/>
      <c r="K50" s="1393"/>
      <c r="L50" s="1394"/>
      <c r="M50" s="1395"/>
      <c r="N50" s="1395"/>
      <c r="O50" s="543"/>
      <c r="P50" s="356"/>
      <c r="Q50" s="376"/>
      <c r="R50" s="351"/>
      <c r="S50" s="1308"/>
      <c r="T50" s="372" t="s">
        <v>493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23" customFormat="1" customHeight="1" ht="0">
      <c r="A51" s="1373" t="s">
        <v>249</v>
      </c>
      <c r="B51" s="1373" t="s">
        <v>250</v>
      </c>
      <c r="C51" s="1344"/>
      <c r="D51" s="1344"/>
      <c r="E51" s="2108"/>
      <c r="F51" s="2107"/>
      <c r="G51" s="1344"/>
      <c r="H51" s="1344"/>
      <c r="I51" s="1344"/>
      <c r="J51" s="1344"/>
      <c r="K51" s="1344"/>
      <c r="L51" s="1524"/>
      <c r="M51" s="1351"/>
      <c r="N51" s="1351"/>
      <c r="P51" s="1346"/>
      <c r="Q51" s="1347"/>
      <c r="R51" s="1346"/>
      <c r="S51" s="1352"/>
      <c r="T51" s="1355" t="s">
        <v>163</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249</v>
      </c>
      <c r="B52" s="1373"/>
      <c r="C52" s="1373"/>
      <c r="D52" s="1373"/>
      <c r="E52" s="2107"/>
      <c r="F52" s="1373"/>
      <c r="G52" s="1373"/>
      <c r="H52" s="1373"/>
      <c r="I52" s="1373"/>
      <c r="J52" s="1373"/>
      <c r="K52" s="1373"/>
      <c r="L52" s="1376"/>
      <c r="M52" s="1351"/>
      <c r="N52" s="1351"/>
      <c r="O52" s="524"/>
      <c r="P52" s="385"/>
      <c r="Q52" s="1374"/>
      <c r="R52" s="385"/>
      <c r="S52" s="1352"/>
      <c r="T52" s="1355" t="s">
        <v>164</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23"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165</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57419-E0BB-B666-3C6A-0621885F157B}"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644" width="11.57421875" hidden="1" customWidth="1"/>
    <col min="2" max="2" style="3644" width="11.00390625" hidden="1" customWidth="1"/>
    <col min="3" max="3" style="3644" width="10.57421875" hidden="1"/>
    <col min="4" max="4" style="3644" width="12.8515625" hidden="1" customWidth="1"/>
    <col min="5" max="5" style="3644" width="10.00390625" hidden="1" customWidth="1"/>
    <col min="6" max="6" style="3644" width="8.7109375" hidden="1" customWidth="1"/>
    <col min="7" max="7" style="3644" width="7.57421875" hidden="1" customWidth="1"/>
    <col min="8" max="8" style="3644" width="11.421875" hidden="1" customWidth="1"/>
    <col min="9" max="9" style="3644" width="12.00390625" hidden="1" customWidth="1"/>
    <col min="10" max="10" style="3644" width="9.8515625" hidden="1" customWidth="1"/>
    <col min="11" max="11" style="3644" width="11.421875" hidden="1" customWidth="1"/>
    <col min="12" max="12" style="5629" width="19.140625" hidden="1" customWidth="1"/>
    <col min="13" max="14" style="3646" width="12.28125" hidden="1" customWidth="1"/>
    <col min="15" max="15" style="3646" width="23.421875" hidden="1" customWidth="1"/>
    <col min="16" max="16" style="3646" width="3.7109375" hidden="1" customWidth="1"/>
    <col min="17" max="17" style="3648" width="3.7109375" hidden="1" customWidth="1"/>
    <col min="18" max="18" style="3968" width="3.7109375" customWidth="1"/>
    <col min="19" max="19" style="3969" width="12.7109375" customWidth="1"/>
    <col min="20" max="20" style="3061" width="32.00390625" customWidth="1"/>
    <col min="21" max="21" style="3061" width="0.140625" customWidth="1"/>
    <col min="22" max="25" style="3061" width="21.7109375" hidden="1" customWidth="1"/>
    <col min="26" max="26" style="3061" width="11.7109375" hidden="1" customWidth="1"/>
    <col min="27" max="27" style="3061" width="3.7109375" hidden="1" customWidth="1"/>
    <col min="28" max="28" style="3061" width="11.7109375" hidden="1" customWidth="1"/>
    <col min="29" max="29" style="3061" width="8.57421875" hidden="1" customWidth="1"/>
    <col min="30" max="32" style="3061" width="3.7109375" customWidth="1"/>
    <col min="33" max="33" style="3061" width="24.7109375" customWidth="1"/>
    <col min="34" max="36" style="3061" width="3.7109375" customWidth="1"/>
    <col min="37" max="37" style="3061" width="24.7109375" customWidth="1"/>
    <col min="38" max="40" style="3061" width="3.7109375" customWidth="1"/>
    <col min="41" max="41" style="3061" width="18.8515625" customWidth="1"/>
    <col min="42" max="44" style="3061" width="3.7109375" customWidth="1"/>
    <col min="45" max="45" style="3061" width="18.8515625" customWidth="1"/>
    <col min="46" max="49" style="3061" width="21.7109375" customWidth="1"/>
    <col min="50" max="50" style="3061" width="11.7109375" customWidth="1"/>
    <col min="51" max="51" style="3061" width="3.7109375" customWidth="1"/>
    <col min="52" max="52" style="3061" width="11.7109375" customWidth="1"/>
    <col min="53" max="53" style="3061" width="8.57421875" hidden="1" customWidth="1"/>
    <col min="54" max="54" style="3061" width="4.7109375" customWidth="1"/>
    <col min="55" max="55" style="3061"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123</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397</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398</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533</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534</v>
      </c>
      <c r="BE4" s="506"/>
      <c r="BF4" s="506" t="str">
        <f>IF(T4="","",T4)</f>
        <v>Наименование централизованной системы горячего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402</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403</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504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472</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623"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623"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163</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164</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414</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5538" customFormat="1" customHeight="1" ht="14.25" hidden="1">
      <c r="M24" s="1538"/>
      <c r="N24" s="1538"/>
      <c r="O24" s="1539" t="s">
        <v>415</v>
      </c>
      <c r="P24" s="1538"/>
      <c r="Q24" s="1540"/>
      <c r="R24" s="1540"/>
      <c r="AA24" s="1537" t="s">
        <v>417</v>
      </c>
      <c r="AC24" s="1537" t="s">
        <v>418</v>
      </c>
      <c r="AD24" s="1537" t="s">
        <v>473</v>
      </c>
      <c r="AH24" s="1537" t="s">
        <v>473</v>
      </c>
      <c r="AK24" s="1537" t="s">
        <v>509</v>
      </c>
      <c r="AL24" s="1537" t="s">
        <v>473</v>
      </c>
      <c r="AP24" s="1537" t="s">
        <v>473</v>
      </c>
      <c r="AY24" s="1537" t="s">
        <v>417</v>
      </c>
      <c r="BA24" s="1537" t="s">
        <v>418</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Филиал "Смоленская ГРЭС" 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663"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100"/>
      <c r="X31" s="2100"/>
      <c r="Y31" s="2100"/>
      <c r="Z31" s="2100"/>
      <c r="AA31" s="2100"/>
      <c r="AB31" s="2100"/>
      <c r="AC31" s="322"/>
      <c r="AD31"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663" customFormat="1" customHeight="1" ht="18.75">
      <c r="A32" s="1398"/>
      <c r="B32" s="1398"/>
      <c r="C32" s="1398"/>
      <c r="D32" s="1398"/>
      <c r="E32" s="1398"/>
      <c r="F32" s="1398"/>
      <c r="G32" s="1398"/>
      <c r="H32" s="1398"/>
      <c r="I32" s="1398"/>
      <c r="J32" s="1398"/>
      <c r="K32" s="1398"/>
      <c r="L32" s="1399"/>
      <c r="M32" s="1398"/>
      <c r="N32" s="1398"/>
      <c r="O32" s="1398"/>
      <c r="P32" s="1398"/>
      <c r="Q32" s="1398"/>
      <c r="S32" s="2098" t="s">
        <v>420</v>
      </c>
      <c r="T32" s="2098"/>
      <c r="U32" s="1402"/>
      <c r="V32" s="2099" t="str">
        <f>IF(TITLE_DATE_PR_CHANGE="",IF(TITLE_DATE_PR="","",TITLE_DATE_PR),TITLE_DATE_PR_CHANGE)</f>
        <v>45274.43614583334</v>
      </c>
      <c r="W32" s="2099"/>
      <c r="X32" s="2099"/>
      <c r="Y32" s="2099"/>
      <c r="Z32" s="2099"/>
      <c r="AA32" s="2099"/>
      <c r="AB32" s="2099"/>
      <c r="AC32" s="322"/>
      <c r="AD32" s="2099" t="str">
        <f>IF(TITLE_DATE_PR_CHANGE="",IF(TITLE_DATE_PR="","",TITLE_DATE_PR),TITLE_DATE_PR_CHANGE)</f>
        <v>45274.43614583334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663" customFormat="1" customHeight="1" ht="18.75">
      <c r="A33" s="1398"/>
      <c r="B33" s="1398"/>
      <c r="C33" s="1398"/>
      <c r="D33" s="1398"/>
      <c r="E33" s="1398"/>
      <c r="F33" s="1398"/>
      <c r="G33" s="1398"/>
      <c r="H33" s="1398"/>
      <c r="I33" s="1398"/>
      <c r="J33" s="1398"/>
      <c r="K33" s="1398"/>
      <c r="L33" s="1399"/>
      <c r="M33" s="1398"/>
      <c r="N33" s="1398"/>
      <c r="O33" s="1398"/>
      <c r="P33" s="1398"/>
      <c r="Q33" s="1398"/>
      <c r="S33" s="2098" t="s">
        <v>421</v>
      </c>
      <c r="T33" s="2098"/>
      <c r="U33" s="1402"/>
      <c r="V33" s="2100" t="str">
        <f>IF(TITLE_NUMBER_PR_CHANGE="",IF(TITLE_NUMBER_PR="","",TITLE_NUMBER_PR),TITLE_NUMBER_PR_CHANGE)</f>
        <v>185,186,319</v>
      </c>
      <c r="W33" s="2100"/>
      <c r="X33" s="2100"/>
      <c r="Y33" s="2100"/>
      <c r="Z33" s="2100"/>
      <c r="AA33" s="2100"/>
      <c r="AB33" s="2100"/>
      <c r="AC33" s="322"/>
      <c r="AD33" s="2100" t="str">
        <f>IF(TITLE_NUMBER_PR_CHANGE="",IF(TITLE_NUMBER_PR="","",TITLE_NUMBER_PR),TITLE_NUMBER_PR_CHANGE)</f>
        <v>185,186,319</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663"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https://rek.admin-smolensk.ru/docs/postmin-2023/</v>
      </c>
      <c r="W34" s="2100"/>
      <c r="X34" s="2100"/>
      <c r="Y34" s="2100"/>
      <c r="Z34" s="2100"/>
      <c r="AA34" s="2100"/>
      <c r="AB34" s="2100"/>
      <c r="AC34" s="322"/>
      <c r="AD34" s="2100" t="str">
        <f>IF(TITLE_IST_PUB_CHANGE="",IF(TITLE_IST_PUB="","",TITLE_IST_PUB),TITLE_IST_PUB_CHANGE)</f>
        <v>https://rek.admin-smolensk.ru/docs/postmin-2023/</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663"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420</v>
      </c>
      <c r="T36" s="2098"/>
      <c r="U36" s="1402"/>
      <c r="V36" s="2099" t="str">
        <f>IF(TITLE_DATE_PR_CHANGE="",IF(TITLE_DATE_PR="","",TITLE_DATE_PR),TITLE_DATE_PR_CHANGE)</f>
        <v>45274.43614583334</v>
      </c>
      <c r="W36" s="2099"/>
      <c r="X36" s="2099"/>
      <c r="Y36" s="2099"/>
      <c r="Z36" s="2099"/>
      <c r="AA36" s="2099"/>
      <c r="AB36" s="2099"/>
      <c r="AC36" s="322"/>
      <c r="AD36" s="2099" t="str">
        <f>IF(TITLE_DATE_PR_CHANGE="",IF(TITLE_DATE_PR="","",TITLE_DATE_PR),TITLE_DATE_PR_CHANGE)</f>
        <v>45274.43614583334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663"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421</v>
      </c>
      <c r="T37" s="2098"/>
      <c r="U37" s="1402"/>
      <c r="V37" s="2100" t="str">
        <f>IF(TITLE_NUMBER_PR_CHANGE="",IF(TITLE_NUMBER_PR="","",TITLE_NUMBER_PR),TITLE_NUMBER_PR_CHANGE)</f>
        <v>185,186,319</v>
      </c>
      <c r="W37" s="2100"/>
      <c r="X37" s="2100"/>
      <c r="Y37" s="2100"/>
      <c r="Z37" s="2100"/>
      <c r="AA37" s="2100"/>
      <c r="AB37" s="2100"/>
      <c r="AC37" s="322"/>
      <c r="AD37" s="2100" t="str">
        <f>IF(TITLE_NUMBER_PR_CHANGE="",IF(TITLE_NUMBER_PR="","",TITLE_NUMBER_PR),TITLE_NUMBER_PR_CHANGE)</f>
        <v>185,186,319</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66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424</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424</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298</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299</v>
      </c>
    </row>
    <row customHeight="1" ht="14.25">
      <c r="Q41" s="279"/>
      <c r="R41" s="377"/>
      <c r="S41" s="2125" t="s">
        <v>87</v>
      </c>
      <c r="T41" s="2062" t="s">
        <v>510</v>
      </c>
      <c r="U41" s="289"/>
      <c r="V41" s="2126" t="s">
        <v>427</v>
      </c>
      <c r="W41" s="2127"/>
      <c r="X41" s="2127"/>
      <c r="Y41" s="2127"/>
      <c r="Z41" s="2127"/>
      <c r="AA41" s="2127"/>
      <c r="AB41" s="2128"/>
      <c r="AC41" s="2129" t="s">
        <v>428</v>
      </c>
      <c r="AD41" s="2173" t="s">
        <v>511</v>
      </c>
      <c r="AE41" s="2146"/>
      <c r="AF41" s="2146"/>
      <c r="AG41" s="2174"/>
      <c r="AH41" s="2173" t="s">
        <v>512</v>
      </c>
      <c r="AI41" s="2146"/>
      <c r="AJ41" s="2146"/>
      <c r="AK41" s="2174"/>
      <c r="AL41" s="2173" t="s">
        <v>513</v>
      </c>
      <c r="AM41" s="2146"/>
      <c r="AN41" s="2146"/>
      <c r="AO41" s="2174"/>
      <c r="AP41" s="2173" t="s">
        <v>514</v>
      </c>
      <c r="AQ41" s="2146"/>
      <c r="AR41" s="2146"/>
      <c r="AS41" s="2174"/>
      <c r="AT41" s="2126" t="s">
        <v>427</v>
      </c>
      <c r="AU41" s="2127"/>
      <c r="AV41" s="2127"/>
      <c r="AW41" s="2127"/>
      <c r="AX41" s="2127"/>
      <c r="AY41" s="2127"/>
      <c r="AZ41" s="2128"/>
      <c r="BA41" s="2129" t="s">
        <v>428</v>
      </c>
      <c r="BB41" s="2132" t="s">
        <v>430</v>
      </c>
      <c r="BC41" s="1971"/>
    </row>
    <row customHeight="1" ht="33.75">
      <c r="Q42" s="279"/>
      <c r="R42" s="377"/>
      <c r="S42" s="2125"/>
      <c r="T42" s="2062"/>
      <c r="U42" s="1038"/>
      <c r="V42" s="2029" t="s">
        <v>515</v>
      </c>
      <c r="W42" s="2030"/>
      <c r="X42" s="2029" t="s">
        <v>516</v>
      </c>
      <c r="Y42" s="2030"/>
      <c r="Z42" s="2144" t="s">
        <v>517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515</v>
      </c>
      <c r="AU42" s="2030"/>
      <c r="AV42" s="2029" t="s">
        <v>516</v>
      </c>
      <c r="AW42" s="2030"/>
      <c r="AX42" s="2144" t="s">
        <v>517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135</v>
      </c>
      <c r="C44" s="1400" t="s">
        <v>136</v>
      </c>
      <c r="D44" s="1400" t="s">
        <v>137</v>
      </c>
      <c r="E44" s="1394" t="s">
        <v>435</v>
      </c>
      <c r="F44" s="1394" t="s">
        <v>436</v>
      </c>
      <c r="G44" s="1394" t="s">
        <v>437</v>
      </c>
      <c r="H44" s="1394" t="s">
        <v>438</v>
      </c>
      <c r="I44" s="1394" t="s">
        <v>439</v>
      </c>
      <c r="J44" s="1394" t="s">
        <v>440</v>
      </c>
      <c r="K44" s="1394" t="s">
        <v>441</v>
      </c>
      <c r="L44" s="1394" t="s">
        <v>415</v>
      </c>
      <c r="Q44" s="279"/>
      <c r="R44" s="377"/>
      <c r="S44" s="2125"/>
      <c r="T44" s="2062"/>
      <c r="U44" s="290"/>
      <c r="V44" s="1509" t="s">
        <v>483</v>
      </c>
      <c r="W44" s="1509" t="s">
        <v>484</v>
      </c>
      <c r="X44" s="1509" t="s">
        <v>483</v>
      </c>
      <c r="Y44" s="1509" t="s">
        <v>484</v>
      </c>
      <c r="Z44" s="1519" t="s">
        <v>444</v>
      </c>
      <c r="AA44" s="2121" t="s">
        <v>445</v>
      </c>
      <c r="AB44" s="2122"/>
      <c r="AC44" s="2131"/>
      <c r="AD44" s="2177"/>
      <c r="AE44" s="2178"/>
      <c r="AF44" s="2178"/>
      <c r="AG44" s="2179"/>
      <c r="AH44" s="2177"/>
      <c r="AI44" s="2178"/>
      <c r="AJ44" s="2178"/>
      <c r="AK44" s="2179"/>
      <c r="AL44" s="2177"/>
      <c r="AM44" s="2178"/>
      <c r="AN44" s="2178"/>
      <c r="AO44" s="2179"/>
      <c r="AP44" s="2177"/>
      <c r="AQ44" s="2178"/>
      <c r="AR44" s="2178"/>
      <c r="AS44" s="2179"/>
      <c r="AT44" s="1509" t="s">
        <v>483</v>
      </c>
      <c r="AU44" s="1509" t="s">
        <v>484</v>
      </c>
      <c r="AV44" s="1509" t="s">
        <v>483</v>
      </c>
      <c r="AW44" s="1509" t="s">
        <v>484</v>
      </c>
      <c r="AX44" s="1519" t="s">
        <v>444</v>
      </c>
      <c r="AY44" s="2121" t="s">
        <v>445</v>
      </c>
      <c r="AZ44" s="2122"/>
      <c r="BA44" s="2131"/>
      <c r="BB44" s="2134"/>
      <c r="BC44" s="1971"/>
    </row>
    <row s="2611"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109</v>
      </c>
      <c r="T45" s="1281" t="s">
        <v>110</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259</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123</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259</v>
      </c>
      <c r="B47" s="1393" t="s">
        <v>260</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397</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398</v>
      </c>
      <c r="BE47" s="506"/>
      <c r="BF47" s="506" t="str">
        <f>IF(T47="","",T47)</f>
        <v>Территория действия тарифа</v>
      </c>
      <c r="BG47" s="506"/>
      <c r="BH47" s="506"/>
    </row>
    <row customHeight="1" ht="33.75">
      <c r="A48" s="1393" t="s">
        <v>259</v>
      </c>
      <c r="B48" s="1393" t="s">
        <v>260</v>
      </c>
      <c r="C48" s="1393" t="s">
        <v>261</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533</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534</v>
      </c>
      <c r="BE48" s="506"/>
      <c r="BF48" s="506" t="str">
        <f>IF(T48="","",T48)</f>
        <v>Наименование централизованной системы горячего водоснабжения</v>
      </c>
      <c r="BG48" s="506"/>
      <c r="BH48" s="506"/>
    </row>
    <row s="2612" customFormat="1" customHeight="1" ht="0">
      <c r="A49" s="1373" t="s">
        <v>259</v>
      </c>
      <c r="B49" s="1373" t="s">
        <v>260</v>
      </c>
      <c r="C49" s="1373" t="s">
        <v>261</v>
      </c>
      <c r="D49" s="1373" t="s">
        <v>541</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402</v>
      </c>
      <c r="BE49" s="506"/>
      <c r="BF49" s="506" t="str">
        <f>IF(T49="","",T49)</f>
        <v/>
      </c>
      <c r="BG49" s="506"/>
      <c r="BH49" s="506"/>
    </row>
    <row s="2612" customFormat="1" customHeight="1" ht="0">
      <c r="A50" s="1373" t="s">
        <v>259</v>
      </c>
      <c r="B50" s="1373" t="s">
        <v>260</v>
      </c>
      <c r="C50" s="1373" t="s">
        <v>261</v>
      </c>
      <c r="D50" s="1373" t="s">
        <v>541</v>
      </c>
      <c r="E50" s="2108"/>
      <c r="F50" s="2108"/>
      <c r="G50" s="2108"/>
      <c r="H50" s="2108"/>
      <c r="I50" s="2109" t="str">
        <f>S49&amp;".1"</f>
        <v>.1</v>
      </c>
      <c r="J50" s="1373"/>
      <c r="K50" s="1373"/>
      <c r="L50" s="1376" t="s">
        <v>403</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259</v>
      </c>
      <c r="B51" s="1373" t="s">
        <v>260</v>
      </c>
      <c r="C51" s="1373" t="s">
        <v>261</v>
      </c>
      <c r="D51" s="1373" t="s">
        <v>541</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259</v>
      </c>
      <c r="B52" s="1393" t="s">
        <v>260</v>
      </c>
      <c r="C52" s="1393" t="s">
        <v>261</v>
      </c>
      <c r="D52" s="1393" t="s">
        <v>541</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504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505</v>
      </c>
      <c r="AT53" s="1423"/>
      <c r="AU53" s="1526"/>
      <c r="AV53" s="1423"/>
      <c r="AW53" s="1526"/>
      <c r="AX53" s="1423"/>
      <c r="AY53" s="1423"/>
      <c r="AZ53" s="1423"/>
      <c r="BA53" s="1423"/>
      <c r="BB53" s="1427"/>
      <c r="BC53" s="2138"/>
      <c r="BE53" s="506"/>
      <c r="BF53" s="506"/>
      <c r="BG53" s="506"/>
      <c r="BH53" s="506"/>
    </row>
    <row customHeight="1" ht="11.25">
      <c r="A54" s="1393" t="s">
        <v>259</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259</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259</v>
      </c>
      <c r="B56" s="1393" t="s">
        <v>260</v>
      </c>
      <c r="C56" s="1393" t="s">
        <v>261</v>
      </c>
      <c r="D56" s="1393" t="s">
        <v>541</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259</v>
      </c>
      <c r="B57" s="1393" t="s">
        <v>260</v>
      </c>
      <c r="C57" s="1393" t="s">
        <v>261</v>
      </c>
      <c r="D57" s="1393" t="s">
        <v>541</v>
      </c>
      <c r="E57" s="2108"/>
      <c r="F57" s="2108"/>
      <c r="G57" s="2108"/>
      <c r="H57" s="2108"/>
      <c r="I57" s="2110"/>
      <c r="J57" s="2109"/>
      <c r="K57" s="1393"/>
      <c r="L57" s="1394"/>
      <c r="P57" s="2111"/>
      <c r="Q57" s="2111"/>
      <c r="R57" s="352"/>
      <c r="S57" s="1308"/>
      <c r="T57" s="275" t="s">
        <v>472</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259</v>
      </c>
      <c r="B58" s="1373" t="s">
        <v>260</v>
      </c>
      <c r="C58" s="1373" t="s">
        <v>261</v>
      </c>
      <c r="D58" s="1373" t="s">
        <v>541</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259</v>
      </c>
      <c r="B59" s="1373" t="s">
        <v>260</v>
      </c>
      <c r="C59" s="1373" t="s">
        <v>261</v>
      </c>
      <c r="D59" s="1373" t="s">
        <v>541</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623" customFormat="1" customHeight="1" ht="0">
      <c r="A60" s="1373" t="s">
        <v>259</v>
      </c>
      <c r="B60" s="1373" t="s">
        <v>260</v>
      </c>
      <c r="C60" s="1373" t="s">
        <v>261</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623" customFormat="1" customHeight="1" ht="0">
      <c r="A61" s="1373" t="s">
        <v>259</v>
      </c>
      <c r="B61" s="1373" t="s">
        <v>260</v>
      </c>
      <c r="C61" s="1344"/>
      <c r="D61" s="1344"/>
      <c r="E61" s="2108"/>
      <c r="F61" s="2107"/>
      <c r="G61" s="1344"/>
      <c r="H61" s="1344"/>
      <c r="I61" s="1344"/>
      <c r="J61" s="1344"/>
      <c r="K61" s="1344"/>
      <c r="L61" s="1524"/>
      <c r="M61" s="1351"/>
      <c r="N61" s="1351"/>
      <c r="P61" s="1346"/>
      <c r="Q61" s="1347"/>
      <c r="R61" s="1346"/>
      <c r="S61" s="1352"/>
      <c r="T61" s="1355" t="s">
        <v>163</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259</v>
      </c>
      <c r="B62" s="1373"/>
      <c r="C62" s="1373"/>
      <c r="D62" s="1373"/>
      <c r="E62" s="2107"/>
      <c r="F62" s="1373"/>
      <c r="G62" s="1373"/>
      <c r="H62" s="1373"/>
      <c r="I62" s="1373"/>
      <c r="J62" s="1373"/>
      <c r="K62" s="1373"/>
      <c r="L62" s="1376"/>
      <c r="M62" s="1351"/>
      <c r="N62" s="1351"/>
      <c r="O62" s="524"/>
      <c r="P62" s="385"/>
      <c r="Q62" s="1374"/>
      <c r="R62" s="385"/>
      <c r="S62" s="1352"/>
      <c r="T62" s="1355" t="s">
        <v>164</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623"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165</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E8D72-8E92-CB5F-2019-CBE63D1C2AAD}"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4" width="8.00390625" hidden="1" customWidth="1"/>
    <col min="2" max="2" style="2625" width="6.00390625" hidden="1" customWidth="1"/>
    <col min="3" max="3" style="2624" width="3.7109375" customWidth="1"/>
    <col min="4" max="4" style="2686" width="3.7109375" customWidth="1"/>
    <col min="5" max="5" style="2688" width="6.28125" customWidth="1"/>
    <col min="6" max="6" style="2624" width="2.7109375" hidden="1" customWidth="1"/>
    <col min="7" max="7" style="2688" width="46.7109375" customWidth="1"/>
    <col min="8" max="8" style="2688" width="43.140625" customWidth="1"/>
    <col min="9" max="9" style="2688" width="14.8515625" customWidth="1"/>
    <col min="10" max="10" style="2630" width="3.7109375" customWidth="1"/>
    <col min="11" max="13" style="2630" width="9.140625" hidden="1"/>
    <col min="14" max="14" style="2631" width="25.7109375" hidden="1" customWidth="1"/>
    <col min="15" max="15" style="2630" width="14.421875" hidden="1" customWidth="1"/>
    <col min="16" max="19" style="2632" width="9.140625" hidden="1"/>
    <col min="20" max="27" style="2688" width="9.140625" hidden="1"/>
    <col min="28" max="28" style="2688" width="9.140625"/>
  </cols>
  <sheetData>
    <row s="2610" customFormat="1" customHeight="1" ht="5.25" hidden="1">
      <c r="A1" s="502"/>
      <c r="B1" s="517"/>
      <c r="C1" s="517"/>
      <c r="D1" s="207"/>
      <c r="F1" s="517"/>
      <c r="G1" s="233" t="s">
        <v>82</v>
      </c>
      <c r="H1" s="500" t="s">
        <v>83</v>
      </c>
      <c r="I1" s="213" t="s">
        <v>84</v>
      </c>
      <c r="J1" s="233" t="s">
        <v>82</v>
      </c>
      <c r="K1" s="233"/>
      <c r="L1" s="233"/>
      <c r="M1" s="233"/>
      <c r="N1" s="234"/>
      <c r="O1" s="233"/>
      <c r="P1" s="233"/>
      <c r="Q1" s="233"/>
      <c r="R1" s="233"/>
      <c r="S1" s="233"/>
      <c r="T1" s="213"/>
      <c r="U1" s="213"/>
      <c r="V1" s="213"/>
      <c r="W1" s="213"/>
      <c r="X1" s="213"/>
      <c r="Y1" s="213"/>
      <c r="Z1" s="213"/>
      <c r="AA1" s="213"/>
      <c r="AB1" s="213"/>
    </row>
    <row s="2618"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3" customFormat="1" customHeight="1" ht="3">
      <c r="A3" s="764"/>
      <c r="B3" s="423"/>
      <c r="C3" s="764"/>
      <c r="D3" s="150"/>
      <c r="E3" s="89"/>
      <c r="F3" s="515"/>
      <c r="G3" s="89"/>
      <c r="H3" s="89"/>
      <c r="I3" s="152"/>
      <c r="J3" s="233"/>
      <c r="K3" s="141"/>
      <c r="L3" s="141"/>
      <c r="M3" s="141"/>
      <c r="N3" s="212"/>
      <c r="O3" s="141"/>
      <c r="P3" s="211"/>
      <c r="Q3" s="211"/>
      <c r="R3" s="211"/>
      <c r="S3" s="211"/>
    </row>
    <row s="2623"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3" customFormat="1" customHeight="1" ht="3">
      <c r="A5" s="764"/>
      <c r="B5" s="423"/>
      <c r="C5" s="764"/>
      <c r="D5" s="150"/>
      <c r="E5" s="89"/>
      <c r="F5" s="515"/>
      <c r="G5" s="153"/>
      <c r="H5" s="153"/>
      <c r="I5" s="154"/>
      <c r="J5" s="141"/>
      <c r="K5" s="141"/>
      <c r="L5" s="141"/>
      <c r="M5" s="141"/>
      <c r="N5" s="212"/>
      <c r="O5" s="141"/>
      <c r="P5" s="211"/>
      <c r="Q5" s="211"/>
      <c r="R5" s="211"/>
      <c r="S5" s="211"/>
    </row>
    <row s="2623"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3" customFormat="1" customHeight="1" ht="14.25">
      <c r="A8" s="764"/>
      <c r="B8" s="423"/>
      <c r="C8" s="764"/>
      <c r="D8" s="150"/>
      <c r="E8" s="1955" t="s">
        <v>85</v>
      </c>
      <c r="F8" s="1956"/>
      <c r="G8" s="1957"/>
      <c r="H8" s="1958" t="s">
        <v>86</v>
      </c>
      <c r="I8" s="1958"/>
      <c r="J8" s="141"/>
      <c r="K8" s="141"/>
      <c r="L8" s="141"/>
      <c r="M8" s="141"/>
      <c r="N8" s="212"/>
      <c r="O8" s="141"/>
      <c r="P8" s="211"/>
      <c r="Q8" s="211"/>
      <c r="R8" s="211"/>
      <c r="S8" s="211"/>
    </row>
    <row s="2623" customFormat="1" customHeight="1" ht="20.25">
      <c r="A9" s="764"/>
      <c r="B9" s="423"/>
      <c r="C9" s="764"/>
      <c r="D9" s="150"/>
      <c r="E9" s="783" t="s">
        <v>87</v>
      </c>
      <c r="F9" s="783"/>
      <c r="G9" s="158" t="s">
        <v>88</v>
      </c>
      <c r="H9" s="158" t="s">
        <v>88</v>
      </c>
      <c r="I9" s="158" t="s">
        <v>84</v>
      </c>
      <c r="J9" s="141"/>
      <c r="K9" s="141"/>
      <c r="L9" s="141"/>
      <c r="M9" s="141"/>
      <c r="N9" s="212"/>
      <c r="O9" s="141"/>
      <c r="P9" s="211"/>
      <c r="Q9" s="211"/>
      <c r="R9" s="211"/>
      <c r="S9" s="211"/>
    </row>
    <row customHeight="1" ht="11.25">
      <c r="D10" s="162"/>
      <c r="E10" s="784" t="s">
        <v>89</v>
      </c>
      <c r="F10" s="784"/>
      <c r="G10" s="209" t="s">
        <v>90</v>
      </c>
      <c r="H10" s="209" t="s">
        <v>91</v>
      </c>
      <c r="I10" s="209" t="s">
        <v>92</v>
      </c>
      <c r="J10" s="172"/>
      <c r="K10" s="172"/>
      <c r="L10" s="172"/>
      <c r="M10" s="172"/>
      <c r="N10" s="157"/>
      <c r="O10" s="172"/>
      <c r="P10" s="210"/>
      <c r="Q10" s="210"/>
      <c r="R10" s="210"/>
      <c r="S10" s="210"/>
    </row>
    <row s="2623" customFormat="1" customHeight="1" ht="0.75">
      <c r="A11" s="764"/>
      <c r="B11" s="423"/>
      <c r="C11" s="764"/>
      <c r="D11" s="150"/>
      <c r="E11" s="796"/>
      <c r="F11" s="796"/>
      <c r="G11" s="159"/>
      <c r="H11" s="159"/>
      <c r="I11" s="161"/>
      <c r="J11" s="235" t="s">
        <v>93</v>
      </c>
      <c r="K11" s="141"/>
      <c r="L11" s="141"/>
      <c r="M11" s="141" t="s">
        <v>94</v>
      </c>
      <c r="N11" s="212" t="s">
        <v>95</v>
      </c>
      <c r="O11" s="141" t="s">
        <v>96</v>
      </c>
      <c r="P11" s="211"/>
      <c r="Q11" s="211"/>
      <c r="R11" s="211"/>
      <c r="S11" s="211"/>
    </row>
    <row s="2657" customFormat="1" customHeight="1" ht="14.25">
      <c r="A12" s="1953">
        <v>1</v>
      </c>
      <c r="B12" s="423"/>
      <c r="C12" s="764"/>
      <c r="D12" s="788"/>
      <c r="E12" s="205">
        <f>A12</f>
        <v>1</v>
      </c>
      <c r="F12" s="808" t="s">
        <v>97</v>
      </c>
      <c r="G12" s="546" t="str">
        <f>"Территория "&amp;E12</f>
        <v>Территория 1</v>
      </c>
      <c r="H12" s="798"/>
      <c r="I12" s="798"/>
      <c r="J12" s="795"/>
      <c r="K12" s="506"/>
      <c r="L12" s="506"/>
      <c r="M12" s="506"/>
      <c r="N12" s="212"/>
      <c r="O12" s="506"/>
      <c r="P12" s="211"/>
      <c r="Q12" s="211"/>
      <c r="R12" s="211"/>
      <c r="S12" s="211"/>
    </row>
    <row s="2666" customFormat="1" customHeight="1" ht="15">
      <c r="A13" s="1953"/>
      <c r="B13" s="423">
        <v>1</v>
      </c>
      <c r="C13" s="423"/>
      <c r="D13" s="806"/>
      <c r="E13" s="786" t="str">
        <f>A12&amp;"."&amp;B13</f>
        <v>1.1</v>
      </c>
      <c r="F13" s="801" t="s">
        <v>98</v>
      </c>
      <c r="G13" s="799" t="s">
        <v>99</v>
      </c>
      <c r="H13" s="799" t="s">
        <v>100</v>
      </c>
      <c r="I13" s="797" t="s">
        <v>101</v>
      </c>
      <c r="J13" s="506">
        <f>MERGEVALUE(G13)</f>
      </c>
      <c r="K13" s="517"/>
      <c r="L13" s="517"/>
      <c r="M13" s="506" t="str">
        <f t="array" ref="M13:M13">IF(ISERROR(MATCH(MID(N13,1,250),MID(note_ter,1,250),0)),"n","y")</f>
        <v>n</v>
      </c>
      <c r="N13" s="517"/>
      <c r="O13" s="506" t="str">
        <f>H13&amp;"("&amp;I13&amp;")"</f>
        <v>Озерненское(66616155)</v>
      </c>
      <c r="P13" s="423"/>
      <c r="Q13" s="423"/>
      <c r="R13" s="426"/>
      <c r="S13" s="423"/>
      <c r="T13" s="423"/>
      <c r="U13" s="423"/>
      <c r="V13" s="428"/>
      <c r="W13" s="428"/>
      <c r="X13" s="425"/>
      <c r="Y13" s="425"/>
      <c r="Z13" s="425"/>
      <c r="AA13" s="425"/>
      <c r="AB13" s="425"/>
    </row>
    <row s="2666" customFormat="1" customHeight="1" ht="15">
      <c r="A14" s="1953"/>
      <c r="B14" s="423"/>
      <c r="C14" s="418"/>
      <c r="D14" s="807"/>
      <c r="E14" s="427"/>
      <c r="F14" s="163"/>
      <c r="G14" s="421" t="s">
        <v>102</v>
      </c>
      <c r="H14" s="173"/>
      <c r="I14" s="430"/>
      <c r="J14" s="517"/>
      <c r="K14" s="517"/>
      <c r="L14" s="517"/>
      <c r="M14" s="517"/>
      <c r="N14" s="506"/>
      <c r="O14" s="517"/>
      <c r="P14" s="423"/>
      <c r="Q14" s="423"/>
      <c r="R14" s="426"/>
      <c r="S14" s="423"/>
      <c r="T14" s="423"/>
      <c r="U14" s="423"/>
      <c r="V14" s="428"/>
      <c r="W14" s="428"/>
      <c r="X14" s="425"/>
      <c r="Y14" s="425"/>
      <c r="Z14" s="425"/>
      <c r="AA14" s="425"/>
      <c r="AB14" s="425"/>
    </row>
    <row s="2623" customFormat="1" customHeight="1" ht="14.25">
      <c r="A15" s="764"/>
      <c r="B15" s="423"/>
      <c r="C15" s="764"/>
      <c r="D15" s="788"/>
      <c r="E15" s="800"/>
      <c r="F15" s="164"/>
      <c r="G15" s="422" t="s">
        <v>103</v>
      </c>
      <c r="H15" s="164"/>
      <c r="I15" s="165"/>
      <c r="J15" s="235"/>
      <c r="K15" s="141"/>
      <c r="L15" s="141"/>
      <c r="M15" s="141"/>
      <c r="N15" s="212" t="s">
        <v>104</v>
      </c>
      <c r="O15" s="141"/>
      <c r="P15" s="211"/>
      <c r="Q15" s="211"/>
      <c r="R15" s="211"/>
      <c r="S15" s="211"/>
    </row>
    <row s="2623" customFormat="1" customHeight="1" ht="21">
      <c r="A16" s="764"/>
      <c r="B16" s="423"/>
      <c r="C16" s="764"/>
      <c r="D16" s="151"/>
      <c r="E16" s="166"/>
      <c r="F16" s="166"/>
      <c r="G16" s="166"/>
      <c r="H16" s="166"/>
      <c r="I16" s="166"/>
      <c r="J16" s="141"/>
      <c r="K16" s="141"/>
      <c r="L16" s="141"/>
      <c r="M16" s="141"/>
      <c r="N16" s="212"/>
      <c r="O16" s="141"/>
      <c r="P16" s="211"/>
      <c r="Q16" s="211"/>
      <c r="R16" s="211"/>
      <c r="S16" s="211"/>
    </row>
    <row s="2623" customFormat="1" customHeight="1" ht="14.25">
      <c r="A17" s="764"/>
      <c r="B17" s="423"/>
      <c r="C17" s="764"/>
      <c r="D17" s="151"/>
      <c r="E17" s="68"/>
      <c r="F17" s="764"/>
      <c r="G17" s="68"/>
      <c r="H17" s="68"/>
      <c r="I17" s="68"/>
      <c r="J17" s="141"/>
      <c r="K17" s="141"/>
      <c r="L17" s="141"/>
      <c r="M17" s="141"/>
      <c r="N17" s="212"/>
      <c r="O17" s="141"/>
      <c r="P17" s="211"/>
      <c r="Q17" s="211"/>
      <c r="R17" s="211"/>
      <c r="S17" s="211"/>
    </row>
    <row s="2623" customFormat="1" customHeight="1" ht="0.75">
      <c r="A18" s="764"/>
      <c r="B18" s="423"/>
      <c r="C18" s="764"/>
      <c r="D18" s="151"/>
      <c r="E18" s="68"/>
      <c r="F18" s="764"/>
      <c r="G18" s="68"/>
      <c r="H18" s="68"/>
      <c r="I18" s="68"/>
      <c r="J18" s="141"/>
      <c r="K18" s="141"/>
      <c r="L18" s="141"/>
      <c r="M18" s="141"/>
      <c r="N18" s="212"/>
      <c r="O18" s="141"/>
      <c r="P18" s="211"/>
      <c r="Q18" s="211"/>
      <c r="R18" s="211"/>
      <c r="S18" s="211"/>
    </row>
    <row s="2689" customFormat="1" customHeight="1" ht="10.5">
      <c r="B19" s="840"/>
      <c r="D19" s="168"/>
      <c r="J19" s="141"/>
      <c r="K19" s="141"/>
      <c r="L19" s="141"/>
      <c r="M19" s="141"/>
      <c r="N19" s="212"/>
      <c r="O19" s="141"/>
      <c r="P19" s="211"/>
      <c r="Q19" s="211"/>
      <c r="R19" s="211"/>
      <c r="S19" s="211"/>
    </row>
    <row s="2689"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2CCFD-EBF8-159B-E188-7CE58C13ADB4}"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5657" width="10.7109375" hidden="1" customWidth="1"/>
    <col min="2" max="2" style="3644" width="16.8515625" hidden="1" customWidth="1"/>
    <col min="3" max="3" style="5648" width="5.57421875" hidden="1" customWidth="1"/>
    <col min="4" max="4" style="5760" width="3.7109375" customWidth="1"/>
    <col min="5" max="5" style="3070" width="7.7109375" customWidth="1"/>
    <col min="6" max="6" style="3070" width="54.57421875" customWidth="1"/>
    <col min="7" max="7" style="3070" width="10.421875" customWidth="1"/>
    <col min="8" max="8" style="3070" width="40.7109375" hidden="1" customWidth="1"/>
    <col min="9" max="9" style="3070" width="40.7109375" customWidth="1"/>
    <col min="10" max="10" style="3070" width="102.8515625" customWidth="1"/>
    <col min="11" max="11" style="3644" width="9.7109375" customWidth="1"/>
    <col min="12" max="12" style="5648" width="5.28125" customWidth="1"/>
    <col min="13" max="13" style="5648" width="3.7109375" customWidth="1"/>
    <col min="14" max="17" style="3644" width="3.7109375" customWidth="1"/>
    <col min="18" max="18" style="5648" width="10.57421875" customWidth="1"/>
    <col min="19" max="19" style="3644" width="34.7109375" customWidth="1"/>
    <col min="20" max="20" style="3644" width="9.421875" customWidth="1"/>
    <col min="21" max="21" style="5661" width="9.140625"/>
    <col min="22" max="26" style="3644" width="9.140625"/>
    <col min="27" max="31" style="3069" width="9.140625"/>
  </cols>
  <sheetData>
    <row customHeight="1" ht="11.25" hidden="1"/>
    <row customHeight="1" ht="23.25" hidden="1">
      <c r="B2" s="1953"/>
      <c r="C2" s="1175" t="s">
        <v>542</v>
      </c>
      <c r="D2" s="1678"/>
      <c r="E2" s="552">
        <f>B2</f>
        <v>0</v>
      </c>
      <c r="F2" s="553"/>
      <c r="G2" s="1686" t="s">
        <v>543</v>
      </c>
      <c r="H2" s="1686" t="s">
        <v>543</v>
      </c>
      <c r="I2" s="1686" t="s">
        <v>543</v>
      </c>
      <c r="J2" s="277" t="s">
        <v>544</v>
      </c>
      <c r="K2" s="549"/>
    </row>
    <row s="5648" customFormat="1" customHeight="1" ht="0.75" hidden="1">
      <c r="B3" s="1953"/>
      <c r="C3" s="1175"/>
      <c r="D3" s="554"/>
      <c r="E3" s="555"/>
      <c r="F3" s="556" t="s">
        <v>545</v>
      </c>
      <c r="G3" s="557"/>
      <c r="H3" s="557">
        <f>H4*H5+H7</f>
        <v>0</v>
      </c>
      <c r="I3" s="557">
        <f>I4*I5+I6</f>
        <v>0</v>
      </c>
      <c r="J3" s="558"/>
    </row>
    <row customHeight="1" ht="23.25" hidden="1">
      <c r="B4" s="1953"/>
      <c r="C4" s="1175"/>
      <c r="D4" s="1678"/>
      <c r="E4" s="552" t="str">
        <f>B2&amp;".1"</f>
        <v>.1</v>
      </c>
      <c r="F4" s="559" t="s">
        <v>546</v>
      </c>
      <c r="G4" s="560"/>
      <c r="H4" s="547"/>
      <c r="I4" s="547"/>
      <c r="J4" s="277" t="s">
        <v>547</v>
      </c>
      <c r="K4" s="549"/>
    </row>
    <row customHeight="1" ht="18.75" hidden="1">
      <c r="B5" s="1953"/>
      <c r="C5" s="1175"/>
      <c r="D5" s="1678"/>
      <c r="E5" s="552" t="str">
        <f>B2&amp;".2"</f>
        <v>.2</v>
      </c>
      <c r="F5" s="559" t="s">
        <v>548</v>
      </c>
      <c r="G5" s="1686" t="s">
        <v>549</v>
      </c>
      <c r="H5" s="547"/>
      <c r="I5" s="547"/>
      <c r="J5" s="277"/>
      <c r="K5" s="549"/>
    </row>
    <row customHeight="1" ht="18.75" hidden="1">
      <c r="B6" s="1953"/>
      <c r="C6" s="1175"/>
      <c r="D6" s="1678"/>
      <c r="E6" s="552" t="str">
        <f>B2&amp;".3"</f>
        <v>.3</v>
      </c>
      <c r="F6" s="559" t="s">
        <v>550</v>
      </c>
      <c r="G6" s="1686" t="s">
        <v>549</v>
      </c>
      <c r="H6" s="547"/>
      <c r="I6" s="547"/>
      <c r="J6" s="277"/>
      <c r="K6" s="549"/>
    </row>
    <row customHeight="1" ht="18.75" hidden="1">
      <c r="B7" s="1953"/>
      <c r="C7" s="1175"/>
      <c r="D7" s="1678"/>
      <c r="E7" s="552" t="str">
        <f>B2&amp;".4"</f>
        <v>.4</v>
      </c>
      <c r="F7" s="559" t="s">
        <v>551</v>
      </c>
      <c r="G7" s="1686" t="s">
        <v>543</v>
      </c>
      <c r="H7" s="561"/>
      <c r="I7" s="561"/>
      <c r="J7" s="277"/>
      <c r="K7" s="549"/>
    </row>
    <row s="3644" customFormat="1" customHeight="1" ht="11.25" hidden="1">
      <c r="A8" s="994"/>
      <c r="C8" s="1676"/>
      <c r="D8" s="543"/>
      <c r="H8" s="1168">
        <v>4</v>
      </c>
      <c r="I8" s="1168">
        <v>4</v>
      </c>
      <c r="L8" s="1676"/>
      <c r="M8" s="1676"/>
      <c r="R8" s="1676"/>
    </row>
    <row s="3644" customFormat="1" customHeight="1" ht="22.5" hidden="1">
      <c r="A9" s="994"/>
      <c r="C9" s="1676"/>
      <c r="D9" s="544"/>
      <c r="E9" s="1688"/>
      <c r="F9" s="546"/>
      <c r="G9" s="1686" t="s">
        <v>549</v>
      </c>
      <c r="H9" s="547"/>
      <c r="I9" s="547"/>
      <c r="J9" s="548" t="s">
        <v>552</v>
      </c>
      <c r="K9" s="549"/>
      <c r="L9" s="1676"/>
      <c r="M9" s="1676"/>
      <c r="R9" s="1676"/>
      <c r="U9" s="550"/>
      <c r="AA9" s="1672"/>
      <c r="AB9" s="1672"/>
      <c r="AC9" s="1672"/>
      <c r="AD9" s="1672"/>
      <c r="AE9" s="1672"/>
    </row>
    <row customHeight="1" ht="11.25" hidden="1"/>
    <row customHeight="1" ht="18.75" hidden="1">
      <c r="D11" s="1678"/>
      <c r="E11" s="552"/>
      <c r="F11" s="546"/>
      <c r="G11" s="1686" t="s">
        <v>553</v>
      </c>
      <c r="H11" s="547"/>
      <c r="I11" s="547"/>
      <c r="J11" s="277" t="s">
        <v>554</v>
      </c>
      <c r="K11" s="549"/>
    </row>
    <row customHeight="1" ht="11.25" hidden="1"/>
    <row customHeight="1" ht="22.5" hidden="1">
      <c r="D13" s="1678"/>
      <c r="E13" s="552"/>
      <c r="F13" s="546"/>
      <c r="G13" s="976" t="s">
        <v>555</v>
      </c>
      <c r="H13" s="551"/>
      <c r="I13" s="551"/>
      <c r="J13" s="751" t="s">
        <v>556</v>
      </c>
      <c r="K13" s="549"/>
    </row>
    <row customHeight="1" ht="11.25" hidden="1"/>
    <row customHeight="1" ht="22.5" hidden="1">
      <c r="D15" s="1678"/>
      <c r="E15" s="552"/>
      <c r="F15" s="546"/>
      <c r="G15" s="1686" t="s">
        <v>557</v>
      </c>
      <c r="H15" s="551"/>
      <c r="I15" s="551"/>
      <c r="J15" s="277" t="s">
        <v>558</v>
      </c>
      <c r="K15" s="549"/>
    </row>
    <row customHeight="1" ht="11.25" hidden="1"/>
    <row customHeight="1" ht="22.5" hidden="1">
      <c r="D17" s="1678"/>
      <c r="E17" s="552"/>
      <c r="F17" s="546"/>
      <c r="G17" s="1686" t="s">
        <v>559</v>
      </c>
      <c r="H17" s="551"/>
      <c r="I17" s="551"/>
      <c r="J17" s="277" t="s">
        <v>560</v>
      </c>
      <c r="K17" s="549"/>
    </row>
    <row customHeight="1" ht="11.25" hidden="1"/>
    <row s="3069"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Филиал "Смоленская ГРЭС" ПАО "Юнипро"</v>
      </c>
      <c r="F22" s="2141"/>
      <c r="G22" s="2141"/>
      <c r="H22" s="2141"/>
      <c r="I22" s="2141"/>
    </row>
    <row customHeight="1" ht="11.25">
      <c r="E23" s="1143"/>
      <c r="F23" s="1143"/>
      <c r="G23" s="1143"/>
      <c r="H23" s="1143"/>
      <c r="I23" s="1143"/>
    </row>
    <row s="5648" customFormat="1" customHeight="1" ht="0.75">
      <c r="A24" s="1175"/>
      <c r="D24" s="1682"/>
      <c r="H24" s="895"/>
      <c r="I24" s="895" t="s">
        <v>117</v>
      </c>
    </row>
    <row customHeight="1" ht="11.25">
      <c r="E25" s="717"/>
      <c r="F25" s="2213" t="s">
        <v>105</v>
      </c>
      <c r="G25" s="2214"/>
      <c r="H25" s="1692" t="str">
        <f>IF(H24="","",INDEX(DIFFERENTIATION_UNMERGE_VD,MATCH(H24,DIFFERENTIATION_ID_DIFF,0)))</f>
        <v/>
      </c>
      <c r="I25" s="1692">
        <f>IF(I24="","",INDEX(DIFFERENTIATION_UNMERGE_VD,MATCH(I24,DIFFERENTIATION_ID_DIFF,0)))</f>
        <v>0</v>
      </c>
      <c r="J25" s="1971"/>
    </row>
    <row customHeight="1" ht="11.25">
      <c r="E26" s="717"/>
      <c r="F26" s="2213" t="s">
        <v>561</v>
      </c>
      <c r="G26" s="2214"/>
      <c r="H26" s="1692" t="str">
        <f>IF(H24="","",INDEX(DIFFERENTIATION_UNMERGE_AREA,MATCH(H24,DIFFERENTIATION_ID_DIFF,0)))</f>
        <v/>
      </c>
      <c r="I26" s="1692" t="str">
        <f>IF(I24="","",INDEX(DIFFERENTIATION_UNMERGE_AREA,MATCH(I24,DIFFERENTIATION_ID_DIFF,0)))</f>
        <v/>
      </c>
      <c r="J26" s="1971"/>
    </row>
    <row customHeight="1" ht="11.25">
      <c r="E27" s="717"/>
      <c r="F27" s="2213" t="s">
        <v>562</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298</v>
      </c>
      <c r="F28" s="2216"/>
      <c r="G28" s="2216"/>
      <c r="H28" s="1685"/>
      <c r="I28" s="1685"/>
      <c r="J28" s="1971"/>
    </row>
    <row customHeight="1" ht="22.5">
      <c r="E29" s="1686" t="s">
        <v>87</v>
      </c>
      <c r="F29" s="1693" t="s">
        <v>300</v>
      </c>
      <c r="G29" s="1693" t="s">
        <v>563</v>
      </c>
      <c r="H29" s="1693" t="s">
        <v>301</v>
      </c>
      <c r="I29" s="1693" t="s">
        <v>301</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549</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549</v>
      </c>
      <c r="H31" s="564">
        <f>SUMIF($K33:$K71,$K31,H33:H71)</f>
        <v>0</v>
      </c>
      <c r="I31" s="564">
        <f>SUMIF($K33:$K71,$K31,I33:I71)</f>
        <v>0</v>
      </c>
      <c r="J31" s="277" t="str">
        <f>FHD_NOTE_P_2</f>
        <v>Указывается суммарная себестоимость производимых товаров.</v>
      </c>
      <c r="K31" s="1676" t="s">
        <v>564</v>
      </c>
    </row>
    <row customHeight="1" ht="11.25">
      <c r="D32" s="1678"/>
      <c r="E32" s="552" t="str">
        <f>FHD_NUM_P_3</f>
        <v>2.1</v>
      </c>
      <c r="F32" s="1554" t="str">
        <f>FHD_P_3</f>
        <v>Расходы на приобретаемую тепловую энергию (мощность), теплоноситель</v>
      </c>
      <c r="G32" s="1921" t="s">
        <v>549</v>
      </c>
      <c r="H32" s="563"/>
      <c r="I32" s="563"/>
      <c r="J32" s="277" t="str">
        <f>FHD_NOTE_P_3</f>
        <v/>
      </c>
      <c r="K32" s="1676" t="str">
        <f>IF((LEN(E32)-LEN(SUBSTITUTE(E32,".","")))/LEN(".")=1,"p","")</f>
        <v>p</v>
      </c>
    </row>
    <row customHeight="1" ht="11.25">
      <c r="A33" s="2210" t="s">
        <v>565</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549</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5684"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5684"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5684"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5684"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5684"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5684"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644" customFormat="1" customHeight="1" ht="15">
      <c r="A40" s="2210"/>
      <c r="C40" s="1676"/>
      <c r="D40" s="1673"/>
      <c r="E40" s="576"/>
      <c r="F40" s="577" t="s">
        <v>566</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567</v>
      </c>
      <c r="D41" s="1678"/>
      <c r="E41" s="552" t="str">
        <f>FHD_NUM_P_5</f>
        <v/>
      </c>
      <c r="F41" s="1554" t="str">
        <f>FHD_P_5</f>
        <v/>
      </c>
      <c r="G41" s="1921" t="s">
        <v>549</v>
      </c>
      <c r="H41" s="563"/>
      <c r="I41" s="563"/>
      <c r="J41" s="277" t="str">
        <f>FHD_NOTE_P_5</f>
        <v/>
      </c>
      <c r="K41" s="1676" t="str">
        <f>IF((LEN(E41)-LEN(SUBSTITUTE(E41,".","")))/LEN(".")=1,"p","")</f>
        <v/>
      </c>
    </row>
    <row customHeight="1" ht="11.25" hidden="1">
      <c r="A42" s="2210"/>
      <c r="D42" s="1678"/>
      <c r="E42" s="552" t="str">
        <f>FHD_NUM_P_6</f>
        <v/>
      </c>
      <c r="F42" s="1554" t="str">
        <f>FHD_P_6</f>
        <v/>
      </c>
      <c r="G42" s="1921" t="s">
        <v>549</v>
      </c>
      <c r="H42" s="563"/>
      <c r="I42" s="563"/>
      <c r="J42" s="277" t="str">
        <f>FHD_NOTE_P_6</f>
        <v/>
      </c>
      <c r="K42" s="1676" t="str">
        <f>IF((LEN(E42)-LEN(SUBSTITUTE(E42,".","")))/LEN(".")=1,"p","")</f>
        <v/>
      </c>
    </row>
    <row customHeight="1" ht="11.25" hidden="1">
      <c r="A43" s="2210"/>
      <c r="D43" s="1678"/>
      <c r="E43" s="552" t="str">
        <f>FHD_NUM_P_7</f>
        <v/>
      </c>
      <c r="F43" s="1554" t="str">
        <f>FHD_P_7</f>
        <v/>
      </c>
      <c r="G43" s="1921" t="s">
        <v>549</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549</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568</v>
      </c>
      <c r="H45" s="563"/>
      <c r="I45" s="563"/>
      <c r="J45" s="277" t="str">
        <f>FHD_NOTE_P_9</f>
        <v/>
      </c>
      <c r="K45" s="1676" t="str">
        <f>IF((LEN(E45)-LEN(SUBSTITUTE(E45,".","")))/LEN(".")=1,"p","")</f>
        <v/>
      </c>
    </row>
    <row s="3644" customFormat="1" customHeight="1" ht="11.25">
      <c r="A46" s="994"/>
      <c r="C46" s="1676"/>
      <c r="D46" s="580"/>
      <c r="E46" s="552" t="str">
        <f>FHD_NUM_P_10</f>
        <v>2.3.2</v>
      </c>
      <c r="F46" s="1690" t="str">
        <f>FHD_P_10</f>
        <v>Объём приобретения электрической энергии</v>
      </c>
      <c r="G46" s="1921" t="s">
        <v>569</v>
      </c>
      <c r="H46" s="563"/>
      <c r="I46" s="563"/>
      <c r="J46" s="277" t="str">
        <f>FHD_NOTE_P_10</f>
        <v/>
      </c>
      <c r="K46" s="1676" t="str">
        <f>IF((LEN(E46)-LEN(SUBSTITUTE(E46,".","")))/LEN(".")=1,"p","")</f>
        <v/>
      </c>
      <c r="L46" s="1676"/>
      <c r="M46" s="1676"/>
      <c r="R46" s="1676"/>
      <c r="U46" s="550"/>
      <c r="AA46" s="1672"/>
      <c r="AB46" s="1672"/>
      <c r="AC46" s="1672"/>
      <c r="AD46" s="1672"/>
      <c r="AE46" s="1672"/>
    </row>
    <row s="3644" customFormat="1" customHeight="1" ht="11.25">
      <c r="A47" s="996" t="s">
        <v>570</v>
      </c>
      <c r="C47" s="1676"/>
      <c r="D47" s="581"/>
      <c r="E47" s="552" t="str">
        <f>FHD_NUM_P_11</f>
        <v>2.4</v>
      </c>
      <c r="F47" s="1554" t="str">
        <f>FHD_P_11</f>
        <v>Расходы на приобретение холодной воды, используемой в технологическом процессе</v>
      </c>
      <c r="G47" s="1921" t="s">
        <v>549</v>
      </c>
      <c r="H47" s="563"/>
      <c r="I47" s="563"/>
      <c r="J47" s="277" t="str">
        <f>FHD_NOTE_P_11</f>
        <v/>
      </c>
      <c r="K47" s="1676" t="str">
        <f>IF((LEN(E47)-LEN(SUBSTITUTE(E47,".","")))/LEN(".")=1,"p","")</f>
        <v>p</v>
      </c>
      <c r="L47" s="1676"/>
      <c r="M47" s="1676"/>
      <c r="R47" s="1676"/>
      <c r="U47" s="550"/>
      <c r="AA47" s="1672"/>
      <c r="AB47" s="1672"/>
      <c r="AC47" s="1672"/>
      <c r="AD47" s="1672"/>
      <c r="AE47" s="1672"/>
    </row>
    <row s="3644" customFormat="1" customHeight="1" ht="18">
      <c r="A48" s="996" t="s">
        <v>571</v>
      </c>
      <c r="C48" s="1676"/>
      <c r="D48" s="1678"/>
      <c r="E48" s="552" t="str">
        <f>FHD_NUM_P_12</f>
        <v>2.5</v>
      </c>
      <c r="F48" s="1554" t="str">
        <f>FHD_P_12</f>
        <v>Расходы на химические реагенты, используемые в технологическом процессе</v>
      </c>
      <c r="G48" s="1921" t="s">
        <v>549</v>
      </c>
      <c r="H48" s="583"/>
      <c r="I48" s="583"/>
      <c r="J48" s="277" t="str">
        <f>FHD_NOTE_P_12</f>
        <v/>
      </c>
      <c r="K48" s="1676" t="str">
        <f>IF((LEN(E48)-LEN(SUBSTITUTE(E48,".","")))/LEN(".")=1,"p","")</f>
        <v>p</v>
      </c>
      <c r="L48" s="1676"/>
      <c r="M48" s="1676"/>
      <c r="R48" s="1676"/>
      <c r="U48" s="550"/>
      <c r="AA48" s="1672"/>
      <c r="AB48" s="1672"/>
      <c r="AC48" s="1672"/>
      <c r="AD48" s="1672"/>
      <c r="AE48" s="1672"/>
    </row>
    <row s="3649"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549</v>
      </c>
      <c r="H49" s="563"/>
      <c r="I49" s="563"/>
      <c r="J49" s="277" t="str">
        <f>FHD_NOTE_P_13</f>
        <v/>
      </c>
      <c r="K49" s="1676" t="str">
        <f>IF((LEN(E49)-LEN(SUBSTITUTE(E49,".","")))/LEN(".")=1,"p","")</f>
        <v>p</v>
      </c>
      <c r="L49" s="736"/>
      <c r="M49" s="736"/>
      <c r="R49" s="736"/>
      <c r="U49" s="737"/>
      <c r="AA49" s="738"/>
      <c r="AB49" s="738"/>
      <c r="AC49" s="738"/>
      <c r="AD49" s="738"/>
      <c r="AE49" s="738"/>
    </row>
    <row s="3649"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549</v>
      </c>
      <c r="H50" s="563"/>
      <c r="I50" s="563"/>
      <c r="J50" s="277" t="str">
        <f>FHD_NOTE_P_14</f>
        <v/>
      </c>
      <c r="K50" s="1676" t="str">
        <f>IF((LEN(E50)-LEN(SUBSTITUTE(E50,".","")))/LEN(".")=1,"p","")</f>
        <v/>
      </c>
      <c r="L50" s="736"/>
      <c r="M50" s="736"/>
      <c r="R50" s="736"/>
      <c r="U50" s="737"/>
      <c r="AA50" s="738"/>
      <c r="AB50" s="738"/>
      <c r="AC50" s="738"/>
      <c r="AD50" s="738"/>
      <c r="AE50" s="738"/>
    </row>
    <row s="3649"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549</v>
      </c>
      <c r="H51" s="563"/>
      <c r="I51" s="563"/>
      <c r="J51" s="277" t="str">
        <f>FHD_NOTE_P_15</f>
        <v/>
      </c>
      <c r="K51" s="1676" t="str">
        <f>IF((LEN(E51)-LEN(SUBSTITUTE(E51,".","")))/LEN(".")=1,"p","")</f>
        <v/>
      </c>
      <c r="L51" s="736"/>
      <c r="M51" s="736"/>
      <c r="R51" s="736"/>
      <c r="U51" s="737"/>
      <c r="AA51" s="738"/>
      <c r="AB51" s="738"/>
      <c r="AC51" s="738"/>
      <c r="AD51" s="738"/>
      <c r="AE51" s="738"/>
    </row>
    <row s="3644"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549</v>
      </c>
      <c r="H52" s="563"/>
      <c r="I52" s="563"/>
      <c r="J52" s="277" t="str">
        <f>FHD_NOTE_P_16</f>
        <v/>
      </c>
      <c r="K52" s="1676" t="str">
        <f>IF((LEN(E52)-LEN(SUBSTITUTE(E52,".","")))/LEN(".")=1,"p","")</f>
        <v>p</v>
      </c>
      <c r="L52" s="1676"/>
      <c r="M52" s="1682"/>
      <c r="N52" s="543"/>
      <c r="O52" s="543"/>
      <c r="R52" s="1676"/>
      <c r="U52" s="550"/>
      <c r="AA52" s="1672"/>
      <c r="AB52" s="1672"/>
      <c r="AC52" s="1672"/>
      <c r="AD52" s="1672"/>
      <c r="AE52" s="1672"/>
    </row>
    <row s="3644"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549</v>
      </c>
      <c r="H53" s="563"/>
      <c r="I53" s="563"/>
      <c r="J53" s="277" t="str">
        <f>FHD_NOTE_P_17</f>
        <v/>
      </c>
      <c r="K53" s="1676" t="str">
        <f>IF((LEN(E53)-LEN(SUBSTITUTE(E53,".","")))/LEN(".")=1,"p","")</f>
        <v/>
      </c>
      <c r="L53" s="1676"/>
      <c r="M53" s="1682"/>
      <c r="N53" s="543"/>
      <c r="O53" s="543"/>
      <c r="R53" s="1676"/>
      <c r="U53" s="550"/>
      <c r="AA53" s="1672"/>
      <c r="AB53" s="1672"/>
      <c r="AC53" s="1672"/>
      <c r="AD53" s="1672"/>
      <c r="AE53" s="1672"/>
    </row>
    <row s="3644"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549</v>
      </c>
      <c r="H54" s="563"/>
      <c r="I54" s="563"/>
      <c r="J54" s="277" t="str">
        <f>FHD_NOTE_P_18</f>
        <v/>
      </c>
      <c r="K54" s="1676" t="str">
        <f>IF((LEN(E54)-LEN(SUBSTITUTE(E54,".","")))/LEN(".")=1,"p","")</f>
        <v/>
      </c>
      <c r="L54" s="1676"/>
      <c r="M54" s="1682"/>
      <c r="N54" s="543"/>
      <c r="O54" s="543"/>
      <c r="R54" s="1676"/>
      <c r="U54" s="550"/>
      <c r="AA54" s="1672"/>
      <c r="AB54" s="1672"/>
      <c r="AC54" s="1672"/>
      <c r="AD54" s="1672"/>
      <c r="AE54" s="1672"/>
    </row>
    <row s="3644"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549</v>
      </c>
      <c r="H55" s="563"/>
      <c r="I55" s="563"/>
      <c r="J55" s="277" t="str">
        <f>FHD_NOTE_P_19</f>
        <v/>
      </c>
      <c r="K55" s="1676" t="str">
        <f>IF((LEN(E55)-LEN(SUBSTITUTE(E55,".","")))/LEN(".")=1,"p","")</f>
        <v>p</v>
      </c>
      <c r="L55" s="1676"/>
      <c r="M55" s="1676"/>
      <c r="R55" s="1676"/>
      <c r="U55" s="550"/>
      <c r="AA55" s="1672"/>
      <c r="AB55" s="1672"/>
      <c r="AC55" s="1672"/>
      <c r="AD55" s="1672"/>
      <c r="AE55" s="1672"/>
    </row>
    <row s="3644" customFormat="1" customHeight="1" ht="11.25">
      <c r="A56" s="994"/>
      <c r="C56" s="1676"/>
      <c r="D56" s="581"/>
      <c r="E56" s="552" t="str">
        <f>FHD_NUM_P_20</f>
        <v>2.8.1</v>
      </c>
      <c r="F56" s="1690" t="str">
        <f>FHD_P_20</f>
        <v>Расходы на амортизацию основных средств</v>
      </c>
      <c r="G56" s="1921" t="s">
        <v>549</v>
      </c>
      <c r="H56" s="563"/>
      <c r="I56" s="563"/>
      <c r="J56" s="277" t="str">
        <f>FHD_NOTE_P_20</f>
        <v/>
      </c>
      <c r="K56" s="1676" t="str">
        <f>IF((LEN(E56)-LEN(SUBSTITUTE(E56,".","")))/LEN(".")=1,"p","")</f>
        <v/>
      </c>
      <c r="L56" s="1676"/>
      <c r="M56" s="1676"/>
      <c r="R56" s="1676"/>
      <c r="U56" s="550"/>
      <c r="AA56" s="1672"/>
      <c r="AB56" s="1672"/>
      <c r="AC56" s="1672"/>
      <c r="AD56" s="1672"/>
      <c r="AE56" s="1672"/>
    </row>
    <row s="3644" customFormat="1" customHeight="1" ht="11.25">
      <c r="A57" s="994"/>
      <c r="C57" s="1676"/>
      <c r="D57" s="581"/>
      <c r="E57" s="552" t="str">
        <f>FHD_NUM_P_21</f>
        <v>2.8.2</v>
      </c>
      <c r="F57" s="1690" t="str">
        <f>FHD_P_21</f>
        <v>Расходы на амортизацию нематериальных активов</v>
      </c>
      <c r="G57" s="1921" t="s">
        <v>549</v>
      </c>
      <c r="H57" s="563"/>
      <c r="I57" s="563"/>
      <c r="J57" s="277" t="str">
        <f>FHD_NOTE_P_21</f>
        <v/>
      </c>
      <c r="K57" s="1676" t="str">
        <f>IF((LEN(E57)-LEN(SUBSTITUTE(E57,".","")))/LEN(".")=1,"p","")</f>
        <v/>
      </c>
      <c r="L57" s="1676"/>
      <c r="M57" s="1676"/>
      <c r="R57" s="1676"/>
      <c r="U57" s="550"/>
      <c r="AA57" s="1672"/>
      <c r="AB57" s="1672"/>
      <c r="AC57" s="1672"/>
      <c r="AD57" s="1672"/>
      <c r="AE57" s="1672"/>
    </row>
    <row s="3644"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549</v>
      </c>
      <c r="H58" s="563"/>
      <c r="I58" s="563"/>
      <c r="J58" s="277" t="str">
        <f>FHD_NOTE_P_22</f>
        <v/>
      </c>
      <c r="K58" s="1676" t="str">
        <f>IF((LEN(E58)-LEN(SUBSTITUTE(E58,".","")))/LEN(".")=1,"p","")</f>
        <v>p</v>
      </c>
      <c r="L58" s="1676"/>
      <c r="M58" s="1676"/>
      <c r="R58" s="1676"/>
      <c r="U58" s="550"/>
      <c r="AA58" s="1672"/>
      <c r="AB58" s="1672"/>
      <c r="AC58" s="1672"/>
      <c r="AD58" s="1672"/>
      <c r="AE58" s="1672"/>
    </row>
    <row s="3644" customFormat="1" customHeight="1" ht="11.25">
      <c r="A59" s="994"/>
      <c r="C59" s="1676"/>
      <c r="D59" s="581"/>
      <c r="E59" s="552" t="str">
        <f>FHD_NUM_P_23</f>
        <v>2.10</v>
      </c>
      <c r="F59" s="1554" t="str">
        <f>FHD_P_23</f>
        <v>Общепроизводственные расходы, в том числе:</v>
      </c>
      <c r="G59" s="1921" t="s">
        <v>549</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644" customFormat="1" customHeight="1" ht="11.25">
      <c r="A60" s="994"/>
      <c r="C60" s="1676"/>
      <c r="D60" s="581"/>
      <c r="E60" s="552" t="str">
        <f>FHD_NUM_P_24</f>
        <v>2.10.1</v>
      </c>
      <c r="F60" s="1690" t="str">
        <f>FHD_P_24</f>
        <v>Расходы на текущий ремонт</v>
      </c>
      <c r="G60" s="1921" t="s">
        <v>549</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644" customFormat="1" customHeight="1" ht="11.25">
      <c r="A61" s="994"/>
      <c r="C61" s="1676"/>
      <c r="D61" s="581"/>
      <c r="E61" s="552" t="str">
        <f>FHD_NUM_P_25</f>
        <v>2.10.2</v>
      </c>
      <c r="F61" s="1690" t="str">
        <f>FHD_P_25</f>
        <v>Расходы на капитальный ремонт</v>
      </c>
      <c r="G61" s="1921" t="s">
        <v>549</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644" customFormat="1" customHeight="1" ht="11.25">
      <c r="A62" s="994"/>
      <c r="C62" s="1676"/>
      <c r="D62" s="1678"/>
      <c r="E62" s="552" t="str">
        <f>FHD_NUM_P_26</f>
        <v>2.11</v>
      </c>
      <c r="F62" s="1554" t="str">
        <f>FHD_P_26</f>
        <v>Общехозяйственные расходы, в том числе:</v>
      </c>
      <c r="G62" s="1921" t="s">
        <v>549</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644" customFormat="1" customHeight="1" ht="11.25">
      <c r="A63" s="994"/>
      <c r="C63" s="1676"/>
      <c r="D63" s="1678"/>
      <c r="E63" s="552" t="str">
        <f>FHD_NUM_P_27</f>
        <v>2.11.1</v>
      </c>
      <c r="F63" s="1690" t="str">
        <f>FHD_P_27</f>
        <v>Расходы на текущий ремонт</v>
      </c>
      <c r="G63" s="1921" t="s">
        <v>549</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644" customFormat="1" customHeight="1" ht="11.25">
      <c r="A64" s="994"/>
      <c r="C64" s="1676"/>
      <c r="D64" s="1678"/>
      <c r="E64" s="552" t="str">
        <f>FHD_NUM_P_28</f>
        <v>2.11.2</v>
      </c>
      <c r="F64" s="1690" t="str">
        <f>FHD_P_28</f>
        <v>Расходы на капитальный ремонт</v>
      </c>
      <c r="G64" s="1921" t="s">
        <v>549</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644" customFormat="1" customHeight="1" ht="11.25">
      <c r="A65" s="994"/>
      <c r="C65" s="1676"/>
      <c r="D65" s="1678"/>
      <c r="E65" s="552" t="str">
        <f>FHD_NUM_P_29</f>
        <v>2.12</v>
      </c>
      <c r="F65" s="1554" t="str">
        <f>FHD_P_29</f>
        <v>Расходы на капитальный и текущий ремонт основных средств</v>
      </c>
      <c r="G65" s="1921" t="s">
        <v>549</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644"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304</v>
      </c>
      <c r="H66" s="1689" t="s">
        <v>572</v>
      </c>
      <c r="I66" s="1689" t="s">
        <v>572</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644" customFormat="1" customHeight="1" ht="22.5" hidden="1">
      <c r="A67" s="2210" t="s">
        <v>573</v>
      </c>
      <c r="C67" s="1676"/>
      <c r="D67" s="1678"/>
      <c r="E67" s="552" t="str">
        <f>FHD_NUM_P_31</f>
        <v/>
      </c>
      <c r="F67" s="1554" t="str">
        <f>FHD_P_31</f>
        <v/>
      </c>
      <c r="G67" s="1921" t="s">
        <v>549</v>
      </c>
      <c r="H67" s="563"/>
      <c r="I67" s="563"/>
      <c r="J67" s="277" t="str">
        <f>FHD_NOTE_P_31</f>
        <v/>
      </c>
      <c r="K67" s="1676" t="str">
        <f>IF((LEN(E67)-LEN(SUBSTITUTE(E67,".","")))/LEN(".")=1,"p","")</f>
        <v/>
      </c>
      <c r="L67" s="1676"/>
      <c r="M67" s="1676"/>
      <c r="R67" s="1676"/>
      <c r="U67" s="550"/>
      <c r="AA67" s="1672"/>
      <c r="AB67" s="1672"/>
      <c r="AC67" s="1672"/>
      <c r="AD67" s="1672"/>
      <c r="AE67" s="1672"/>
    </row>
    <row s="3644" customFormat="1" customHeight="1" ht="45" hidden="1">
      <c r="A68" s="2210"/>
      <c r="C68" s="1676"/>
      <c r="D68" s="1678"/>
      <c r="E68" s="552" t="str">
        <f>FHD_NUM_P_32</f>
        <v/>
      </c>
      <c r="F68" s="1690" t="str">
        <f>FHD_P_32</f>
        <v/>
      </c>
      <c r="G68" s="1921" t="s">
        <v>304</v>
      </c>
      <c r="H68" s="1689" t="s">
        <v>572</v>
      </c>
      <c r="I68" s="1689" t="s">
        <v>572</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644"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549</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5648" customFormat="1" customHeight="1" ht="0.75">
      <c r="A70" s="1175"/>
      <c r="D70" s="554"/>
      <c r="E70" s="1020" t="str">
        <f>E69&amp;".0"</f>
        <v>2.13.0</v>
      </c>
      <c r="F70" s="998"/>
      <c r="G70" s="1020"/>
      <c r="H70" s="999"/>
      <c r="I70" s="999"/>
      <c r="J70" s="1000"/>
      <c r="K70" s="1676" t="str">
        <f>IF((LEN(E70)-LEN(SUBSTITUTE(E70,".","")))/LEN(".")=1,"p","")</f>
        <v/>
      </c>
    </row>
    <row s="3644" customFormat="1" customHeight="1" ht="14.25">
      <c r="A71" s="994"/>
      <c r="C71" s="1676"/>
      <c r="D71" s="1673"/>
      <c r="E71" s="576"/>
      <c r="F71" s="577" t="s">
        <v>574</v>
      </c>
      <c r="G71" s="578"/>
      <c r="H71" s="579"/>
      <c r="I71" s="579"/>
      <c r="J71" s="289"/>
      <c r="K71" s="1676"/>
      <c r="L71" s="1676"/>
      <c r="M71" s="1676"/>
      <c r="R71" s="1676"/>
      <c r="U71" s="550"/>
      <c r="AA71" s="1672"/>
      <c r="AB71" s="1672"/>
      <c r="AC71" s="1672"/>
      <c r="AD71" s="1672"/>
      <c r="AE71" s="1672"/>
    </row>
    <row s="3644" customFormat="1" customHeight="1" ht="18.75">
      <c r="A72" s="996" t="s">
        <v>575</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549</v>
      </c>
      <c r="H72" s="563"/>
      <c r="I72" s="563"/>
      <c r="J72" s="277" t="str">
        <f>FHD_NOTE_P_34</f>
        <v/>
      </c>
      <c r="K72" s="549"/>
      <c r="L72" s="1676"/>
      <c r="M72" s="1676"/>
      <c r="R72" s="1676"/>
      <c r="U72" s="550"/>
      <c r="AA72" s="1672"/>
      <c r="AB72" s="1672"/>
      <c r="AC72" s="1672"/>
      <c r="AD72" s="1672"/>
      <c r="AE72" s="1672"/>
    </row>
    <row s="3644"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549</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644"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549</v>
      </c>
      <c r="H74" s="563"/>
      <c r="I74" s="563"/>
      <c r="J74" s="277" t="str">
        <f>FHD_NOTE_P_36</f>
        <v/>
      </c>
      <c r="K74" s="549"/>
      <c r="L74" s="1676"/>
      <c r="M74" s="1676"/>
      <c r="R74" s="1676"/>
      <c r="U74" s="550"/>
      <c r="AA74" s="1672"/>
      <c r="AB74" s="1672"/>
      <c r="AC74" s="1672"/>
      <c r="AD74" s="1672"/>
      <c r="AE74" s="1672"/>
    </row>
    <row s="3644" customFormat="1" customHeight="1" ht="18.75">
      <c r="A75" s="994"/>
      <c r="C75" s="1676"/>
      <c r="D75" s="1678"/>
      <c r="E75" s="552" t="str">
        <f>FHD_NUM_P_37</f>
        <v>5</v>
      </c>
      <c r="F75" s="1923" t="str">
        <f>FHD_P_37</f>
        <v>Изменение стоимости основных фондов, в том числе:</v>
      </c>
      <c r="G75" s="1921" t="s">
        <v>549</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644" customFormat="1" customHeight="1" ht="18.75">
      <c r="A76" s="994"/>
      <c r="C76" s="1676"/>
      <c r="D76" s="1678"/>
      <c r="E76" s="552" t="str">
        <f>FHD_NUM_P_38</f>
        <v>5.1</v>
      </c>
      <c r="F76" s="1554" t="str">
        <f>FHD_P_38</f>
        <v>Изменение стоимости основных фондов за счет:</v>
      </c>
      <c r="G76" s="1921" t="s">
        <v>549</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644"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549</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644"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549</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644" customFormat="1" customHeight="1" ht="18.75">
      <c r="A79" s="994"/>
      <c r="C79" s="1676"/>
      <c r="D79" s="1678"/>
      <c r="E79" s="552" t="str">
        <f>FHD_NUM_P_41</f>
        <v>5.2</v>
      </c>
      <c r="F79" s="1554" t="str">
        <f>FHD_P_41</f>
        <v>Изменение стоимости основных фондов за счет их переоценки</v>
      </c>
      <c r="G79" s="1922" t="s">
        <v>549</v>
      </c>
      <c r="H79" s="563"/>
      <c r="I79" s="563"/>
      <c r="J79" s="277" t="str">
        <f>FHD_NOTE_P_41</f>
        <v/>
      </c>
      <c r="K79" s="549"/>
      <c r="L79" s="1676"/>
      <c r="M79" s="1676"/>
      <c r="R79" s="1676"/>
      <c r="U79" s="550"/>
      <c r="AA79" s="1672"/>
      <c r="AB79" s="1672"/>
      <c r="AC79" s="1672"/>
      <c r="AD79" s="1672"/>
      <c r="AE79" s="1672"/>
    </row>
    <row s="3644" customFormat="1" customHeight="1" ht="18.75" hidden="1">
      <c r="A80" s="996" t="s">
        <v>576</v>
      </c>
      <c r="C80" s="1676"/>
      <c r="D80" s="1678"/>
      <c r="E80" s="552" t="str">
        <f>FHD_NUM_P_42</f>
        <v/>
      </c>
      <c r="F80" s="1923" t="str">
        <f>FHD_P_42</f>
        <v/>
      </c>
      <c r="G80" s="1921" t="s">
        <v>549</v>
      </c>
      <c r="H80" s="983"/>
      <c r="I80" s="563"/>
      <c r="J80" s="277" t="str">
        <f>FHD_NOTE_P_42</f>
        <v/>
      </c>
      <c r="K80" s="549"/>
      <c r="L80" s="1676"/>
      <c r="M80" s="1676"/>
      <c r="R80" s="1676"/>
      <c r="U80" s="550"/>
      <c r="AA80" s="1672"/>
      <c r="AB80" s="1672"/>
      <c r="AC80" s="1672"/>
      <c r="AD80" s="1672"/>
      <c r="AE80" s="1672"/>
    </row>
    <row s="3644"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304</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5719" customFormat="1" customHeight="1" ht="18.75" hidden="1">
      <c r="A82" s="2210" t="s">
        <v>577</v>
      </c>
      <c r="C82" s="741"/>
      <c r="D82" s="739"/>
      <c r="E82" s="552" t="str">
        <f>FHD_NUM_P_44</f>
        <v/>
      </c>
      <c r="F82" s="1923" t="str">
        <f>FHD_P_44</f>
        <v/>
      </c>
      <c r="G82" s="1924" t="s">
        <v>578</v>
      </c>
      <c r="H82" s="984"/>
      <c r="I82" s="583"/>
      <c r="J82" s="277" t="str">
        <f>FHD_NOTE_P_44</f>
        <v/>
      </c>
      <c r="K82" s="740"/>
      <c r="L82" s="741"/>
      <c r="M82" s="741"/>
      <c r="R82" s="741"/>
      <c r="U82" s="742"/>
      <c r="AA82" s="743"/>
      <c r="AB82" s="743"/>
      <c r="AC82" s="743"/>
      <c r="AD82" s="743"/>
      <c r="AE82" s="743"/>
    </row>
    <row s="5719" customFormat="1" customHeight="1" ht="18.75" hidden="1">
      <c r="A83" s="2210"/>
      <c r="C83" s="741"/>
      <c r="D83" s="739"/>
      <c r="E83" s="552" t="str">
        <f>FHD_NUM_P_45</f>
        <v/>
      </c>
      <c r="F83" s="1923" t="str">
        <f>FHD_P_45</f>
        <v/>
      </c>
      <c r="G83" s="1924" t="s">
        <v>578</v>
      </c>
      <c r="H83" s="984"/>
      <c r="I83" s="583"/>
      <c r="J83" s="277" t="str">
        <f>FHD_NOTE_P_45</f>
        <v/>
      </c>
      <c r="K83" s="740"/>
      <c r="L83" s="741"/>
      <c r="M83" s="741"/>
      <c r="R83" s="741"/>
      <c r="U83" s="742"/>
      <c r="AA83" s="743"/>
      <c r="AB83" s="743"/>
      <c r="AC83" s="743"/>
      <c r="AD83" s="743"/>
      <c r="AE83" s="743"/>
    </row>
    <row s="5719" customFormat="1" customHeight="1" ht="18.75" hidden="1">
      <c r="A84" s="2210"/>
      <c r="C84" s="741"/>
      <c r="D84" s="744"/>
      <c r="E84" s="552" t="str">
        <f>FHD_NUM_P_46</f>
        <v/>
      </c>
      <c r="F84" s="1923" t="str">
        <f>FHD_P_46</f>
        <v/>
      </c>
      <c r="G84" s="1924" t="s">
        <v>578</v>
      </c>
      <c r="H84" s="984"/>
      <c r="I84" s="583"/>
      <c r="J84" s="277" t="str">
        <f>FHD_NOTE_P_46</f>
        <v/>
      </c>
      <c r="K84" s="740"/>
      <c r="L84" s="741"/>
      <c r="M84" s="741"/>
      <c r="R84" s="741"/>
      <c r="U84" s="742"/>
      <c r="AA84" s="743"/>
      <c r="AB84" s="743"/>
      <c r="AC84" s="743"/>
      <c r="AD84" s="743"/>
      <c r="AE84" s="743"/>
    </row>
    <row s="5719" customFormat="1" customHeight="1" ht="18.75" hidden="1">
      <c r="A85" s="2210"/>
      <c r="C85" s="741"/>
      <c r="D85" s="739"/>
      <c r="E85" s="552" t="str">
        <f>FHD_NUM_P_47</f>
        <v/>
      </c>
      <c r="F85" s="1923" t="str">
        <f>FHD_P_47</f>
        <v/>
      </c>
      <c r="G85" s="1924" t="s">
        <v>578</v>
      </c>
      <c r="H85" s="984"/>
      <c r="I85" s="583"/>
      <c r="J85" s="277" t="str">
        <f>FHD_NOTE_P_47</f>
        <v/>
      </c>
      <c r="K85" s="740"/>
      <c r="L85" s="741"/>
      <c r="M85" s="741"/>
      <c r="R85" s="741"/>
      <c r="U85" s="742"/>
      <c r="AA85" s="743"/>
      <c r="AB85" s="743"/>
      <c r="AC85" s="743"/>
      <c r="AD85" s="743"/>
      <c r="AE85" s="743"/>
    </row>
    <row s="5728" customFormat="1" customHeight="1" ht="18.75" hidden="1">
      <c r="A86" s="2210"/>
      <c r="B86" s="916"/>
      <c r="C86" s="741"/>
      <c r="D86" s="739"/>
      <c r="E86" s="552" t="str">
        <f>FHD_NUM_P_48</f>
        <v/>
      </c>
      <c r="F86" s="1923" t="str">
        <f>FHD_P_48</f>
        <v/>
      </c>
      <c r="G86" s="1924" t="s">
        <v>578</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5728" customFormat="1" customHeight="1" ht="18.75" hidden="1">
      <c r="A87" s="2210"/>
      <c r="B87" s="916"/>
      <c r="C87" s="741"/>
      <c r="D87" s="739"/>
      <c r="E87" s="552" t="str">
        <f>FHD_NUM_P_49</f>
        <v/>
      </c>
      <c r="F87" s="1923" t="str">
        <f>FHD_P_49</f>
        <v/>
      </c>
      <c r="G87" s="1924" t="s">
        <v>578</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5728" customFormat="1" customHeight="1" ht="18.75" hidden="1">
      <c r="A88" s="2210"/>
      <c r="B88" s="916"/>
      <c r="C88" s="741"/>
      <c r="D88" s="739"/>
      <c r="E88" s="552" t="str">
        <f>FHD_NUM_P_50</f>
        <v/>
      </c>
      <c r="F88" s="1923" t="str">
        <f>FHD_P_50</f>
        <v/>
      </c>
      <c r="G88" s="1924" t="s">
        <v>578</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5728" customFormat="1" customHeight="1" ht="18.75" hidden="1">
      <c r="A89" s="2210"/>
      <c r="B89" s="916"/>
      <c r="C89" s="741"/>
      <c r="D89" s="739"/>
      <c r="E89" s="552" t="str">
        <f>FHD_NUM_P_51</f>
        <v/>
      </c>
      <c r="F89" s="1923" t="str">
        <f>FHD_P_51</f>
        <v/>
      </c>
      <c r="G89" s="1924" t="s">
        <v>578</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5728" customFormat="1" customHeight="1" ht="18.75" hidden="1">
      <c r="A90" s="2210"/>
      <c r="B90" s="916"/>
      <c r="C90" s="741"/>
      <c r="D90" s="739"/>
      <c r="E90" s="552" t="str">
        <f>FHD_NUM_P_52</f>
        <v/>
      </c>
      <c r="F90" s="1923" t="str">
        <f>FHD_P_52</f>
        <v/>
      </c>
      <c r="G90" s="1924" t="s">
        <v>555</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5719" customFormat="1" customHeight="1" ht="18.75" hidden="1">
      <c r="A91" s="2212" t="s">
        <v>579</v>
      </c>
      <c r="C91" s="741"/>
      <c r="D91" s="739"/>
      <c r="E91" s="552" t="str">
        <f>FHD_NUM_P_53</f>
        <v/>
      </c>
      <c r="F91" s="1923" t="str">
        <f>FHD_P_53</f>
        <v/>
      </c>
      <c r="G91" s="1924" t="s">
        <v>578</v>
      </c>
      <c r="H91" s="984"/>
      <c r="I91" s="583"/>
      <c r="J91" s="277" t="str">
        <f>FHD_NOTE_P_53</f>
        <v/>
      </c>
      <c r="K91" s="740"/>
      <c r="L91" s="741"/>
      <c r="M91" s="741"/>
      <c r="R91" s="741"/>
      <c r="U91" s="742"/>
      <c r="AA91" s="743"/>
      <c r="AB91" s="743"/>
      <c r="AC91" s="743"/>
      <c r="AD91" s="743"/>
      <c r="AE91" s="743"/>
    </row>
    <row s="5719" customFormat="1" customHeight="1" ht="18.75" hidden="1">
      <c r="A92" s="2212"/>
      <c r="C92" s="741"/>
      <c r="D92" s="739"/>
      <c r="E92" s="552" t="str">
        <f>FHD_NUM_P_54</f>
        <v/>
      </c>
      <c r="F92" s="1923" t="str">
        <f>FHD_P_54</f>
        <v/>
      </c>
      <c r="G92" s="1924" t="s">
        <v>578</v>
      </c>
      <c r="H92" s="984"/>
      <c r="I92" s="583"/>
      <c r="J92" s="277" t="str">
        <f>FHD_NOTE_P_54</f>
        <v/>
      </c>
      <c r="K92" s="740"/>
      <c r="L92" s="741"/>
      <c r="M92" s="741"/>
      <c r="R92" s="741"/>
      <c r="U92" s="742"/>
      <c r="AA92" s="743"/>
      <c r="AB92" s="743"/>
      <c r="AC92" s="743"/>
      <c r="AD92" s="743"/>
      <c r="AE92" s="743"/>
    </row>
    <row s="5719"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5719" customFormat="1" customHeight="1" ht="18.75" hidden="1">
      <c r="A94" s="2212"/>
      <c r="C94" s="741"/>
      <c r="D94" s="739"/>
      <c r="E94" s="552" t="str">
        <f>FHD_NUM_P_56</f>
        <v/>
      </c>
      <c r="F94" s="1923" t="str">
        <f>FHD_P_56</f>
        <v/>
      </c>
      <c r="G94" s="1924" t="s">
        <v>580</v>
      </c>
      <c r="H94" s="984"/>
      <c r="I94" s="583"/>
      <c r="J94" s="277" t="str">
        <f>FHD_NOTE_P_56</f>
        <v/>
      </c>
      <c r="K94" s="740"/>
      <c r="L94" s="741"/>
      <c r="M94" s="741"/>
      <c r="R94" s="741"/>
      <c r="U94" s="742"/>
      <c r="AA94" s="743"/>
      <c r="AB94" s="743"/>
      <c r="AC94" s="743"/>
      <c r="AD94" s="743"/>
      <c r="AE94" s="743"/>
    </row>
    <row s="5728" customFormat="1" customHeight="1" ht="18.75" hidden="1">
      <c r="A95" s="2212"/>
      <c r="B95" s="916"/>
      <c r="C95" s="741"/>
      <c r="D95" s="739"/>
      <c r="E95" s="552" t="str">
        <f>FHD_NUM_P_57</f>
        <v/>
      </c>
      <c r="F95" s="1923" t="str">
        <f>FHD_P_57</f>
        <v/>
      </c>
      <c r="G95" s="1924" t="s">
        <v>555</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581</v>
      </c>
      <c r="D96" s="1678"/>
      <c r="E96" s="552" t="str">
        <f>FHD_NUM_P_58</f>
        <v/>
      </c>
      <c r="F96" s="1923" t="str">
        <f>FHD_P_58</f>
        <v/>
      </c>
      <c r="G96" s="1924" t="s">
        <v>578</v>
      </c>
      <c r="H96" s="984"/>
      <c r="I96" s="583"/>
      <c r="J96" s="277" t="str">
        <f>FHD_NOTE_P_58</f>
        <v/>
      </c>
      <c r="K96" s="549"/>
    </row>
    <row customHeight="1" ht="18.75" hidden="1">
      <c r="A97" s="2210"/>
      <c r="D97" s="1678"/>
      <c r="E97" s="552" t="str">
        <f>FHD_NUM_P_59</f>
        <v/>
      </c>
      <c r="F97" s="1923" t="str">
        <f>FHD_P_59</f>
        <v/>
      </c>
      <c r="G97" s="1924" t="s">
        <v>578</v>
      </c>
      <c r="H97" s="984"/>
      <c r="I97" s="583"/>
      <c r="J97" s="277" t="str">
        <f>FHD_NOTE_P_59</f>
        <v/>
      </c>
      <c r="K97" s="549"/>
    </row>
    <row customHeight="1" ht="18.75" hidden="1">
      <c r="A98" s="2210"/>
      <c r="D98" s="1678"/>
      <c r="E98" s="552" t="str">
        <f>FHD_NUM_P_60</f>
        <v/>
      </c>
      <c r="F98" s="1923" t="str">
        <f>FHD_P_60</f>
        <v/>
      </c>
      <c r="G98" s="1924" t="s">
        <v>578</v>
      </c>
      <c r="H98" s="984"/>
      <c r="I98" s="583"/>
      <c r="J98" s="277" t="str">
        <f>FHD_NOTE_P_60</f>
        <v/>
      </c>
      <c r="K98" s="549"/>
    </row>
    <row s="3644" customFormat="1" customHeight="1" ht="18.75">
      <c r="A99" s="2210" t="s">
        <v>582</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553</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5648" customFormat="1" customHeight="1" ht="0.75">
      <c r="A100" s="2210"/>
      <c r="D100" s="554"/>
      <c r="E100" s="1020" t="str">
        <f>E99&amp;".0"</f>
        <v>7.0</v>
      </c>
      <c r="F100" s="1001"/>
      <c r="G100" s="1002"/>
      <c r="H100" s="999"/>
      <c r="I100" s="999"/>
      <c r="J100" s="1003"/>
    </row>
    <row customHeight="1" ht="15">
      <c r="A101" s="2210"/>
      <c r="D101" s="1673"/>
      <c r="E101" s="978"/>
      <c r="F101" s="979" t="s">
        <v>583</v>
      </c>
      <c r="G101" s="578"/>
      <c r="H101" s="579"/>
      <c r="I101" s="579"/>
      <c r="J101" s="1011" t="s">
        <v>584</v>
      </c>
      <c r="K101" s="549"/>
    </row>
    <row s="3644"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553</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644"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580</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644" customFormat="1" customHeight="1" ht="18.75">
      <c r="A104" s="2210"/>
      <c r="C104" s="1676" t="s">
        <v>585</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580</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644"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580</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644" customFormat="1" customHeight="1" ht="18.75">
      <c r="A106" s="2210"/>
      <c r="C106" s="1676"/>
      <c r="D106" s="1678"/>
      <c r="E106" s="552" t="str">
        <f>FHD_NUM_P_66</f>
        <v>10.1</v>
      </c>
      <c r="F106" s="1554" t="str">
        <f>FHD_P_66</f>
        <v>По приборам учёта </v>
      </c>
      <c r="G106" s="1920" t="s">
        <v>580</v>
      </c>
      <c r="H106" s="583"/>
      <c r="I106" s="583"/>
      <c r="J106" s="277" t="str">
        <f>FHD_NOTE_P_66</f>
        <v/>
      </c>
      <c r="K106" s="549"/>
      <c r="L106" s="1676"/>
      <c r="M106" s="1676"/>
      <c r="R106" s="1676"/>
      <c r="U106" s="550"/>
      <c r="AA106" s="1672"/>
      <c r="AB106" s="1672"/>
      <c r="AC106" s="1672"/>
      <c r="AD106" s="1672"/>
      <c r="AE106" s="1672"/>
    </row>
    <row s="3644"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580</v>
      </c>
      <c r="H107" s="583"/>
      <c r="I107" s="583"/>
      <c r="J107" s="277" t="str">
        <f>FHD_NOTE_P_67</f>
        <v/>
      </c>
      <c r="K107" s="549"/>
      <c r="L107" s="1676"/>
      <c r="M107" s="1676"/>
      <c r="R107" s="1676"/>
      <c r="U107" s="550"/>
      <c r="AA107" s="1672"/>
      <c r="AB107" s="1672"/>
      <c r="AC107" s="1672"/>
      <c r="AD107" s="1672"/>
      <c r="AE107" s="1672"/>
    </row>
    <row s="3644" customFormat="1" customHeight="1" ht="18.75">
      <c r="A108" s="2210"/>
      <c r="C108" s="1676"/>
      <c r="D108" s="1678"/>
      <c r="E108" s="552" t="str">
        <f>FHD_NUM_P_68</f>
        <v>10.2</v>
      </c>
      <c r="F108" s="1554" t="str">
        <f>FHD_P_68</f>
        <v>Расчётным путём</v>
      </c>
      <c r="G108" s="1920" t="s">
        <v>580</v>
      </c>
      <c r="H108" s="583"/>
      <c r="I108" s="583"/>
      <c r="J108" s="277" t="str">
        <f>FHD_NOTE_P_68</f>
        <v/>
      </c>
      <c r="K108" s="549"/>
      <c r="L108" s="1676"/>
      <c r="M108" s="1676"/>
      <c r="R108" s="1676"/>
      <c r="U108" s="550"/>
      <c r="AA108" s="1672"/>
      <c r="AB108" s="1672"/>
      <c r="AC108" s="1672"/>
      <c r="AD108" s="1672"/>
      <c r="AE108" s="1672"/>
    </row>
    <row s="3644"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580</v>
      </c>
      <c r="H109" s="583"/>
      <c r="I109" s="583"/>
      <c r="J109" s="277" t="str">
        <f>FHD_NOTE_P_69</f>
        <v/>
      </c>
      <c r="K109" s="549"/>
      <c r="L109" s="1676"/>
      <c r="M109" s="1676"/>
      <c r="R109" s="1676"/>
      <c r="U109" s="550"/>
      <c r="AA109" s="1672"/>
      <c r="AB109" s="1672"/>
      <c r="AC109" s="1672"/>
      <c r="AD109" s="1672"/>
      <c r="AE109" s="1672"/>
    </row>
    <row s="3644"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586</v>
      </c>
      <c r="H110" s="563"/>
      <c r="I110" s="563"/>
      <c r="J110" s="277" t="str">
        <f>FHD_NOTE_P_70</f>
        <v/>
      </c>
      <c r="K110" s="549"/>
      <c r="L110" s="1676"/>
      <c r="M110" s="1676"/>
      <c r="R110" s="1676"/>
      <c r="U110" s="550"/>
      <c r="AA110" s="1672"/>
      <c r="AB110" s="1672"/>
      <c r="AC110" s="1672"/>
      <c r="AD110" s="1672"/>
      <c r="AE110" s="1672"/>
    </row>
    <row s="3644" customFormat="1" customHeight="1" ht="22.5">
      <c r="A111" s="2210"/>
      <c r="C111" s="1676"/>
      <c r="D111" s="1678"/>
      <c r="E111" s="552" t="str">
        <f>FHD_NUM_P_71</f>
        <v>12</v>
      </c>
      <c r="F111" s="1923" t="str">
        <f>FHD_P_71</f>
        <v>Фактический объем потерь при передаче тепловой энергии</v>
      </c>
      <c r="G111" s="1920" t="s">
        <v>586</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587</v>
      </c>
      <c r="H112" s="583"/>
      <c r="I112" s="583"/>
      <c r="J112" s="277" t="str">
        <f>FHD_NOTE_P_72</f>
        <v/>
      </c>
      <c r="K112" s="549"/>
    </row>
    <row customHeight="1" ht="18.75">
      <c r="A113" s="996" t="s">
        <v>588</v>
      </c>
      <c r="D113" s="1678"/>
      <c r="E113" s="552" t="str">
        <f>FHD_NUM_P_73</f>
        <v>14</v>
      </c>
      <c r="F113" s="1923" t="str">
        <f>FHD_P_73</f>
        <v>Среднесписочная численность административно-управленческого персонала</v>
      </c>
      <c r="G113" s="977" t="s">
        <v>587</v>
      </c>
      <c r="H113" s="975"/>
      <c r="I113" s="975"/>
      <c r="J113" s="277" t="str">
        <f>FHD_NOTE_P_73</f>
        <v/>
      </c>
      <c r="K113" s="549"/>
    </row>
    <row customHeight="1" ht="33.75" hidden="1">
      <c r="A114" s="996" t="s">
        <v>589</v>
      </c>
      <c r="D114" s="1678"/>
      <c r="E114" s="552" t="str">
        <f>FHD_NUM_P_74</f>
        <v/>
      </c>
      <c r="F114" s="1923" t="str">
        <f>FHD_P_74</f>
        <v/>
      </c>
      <c r="G114" s="1919" t="s">
        <v>590</v>
      </c>
      <c r="H114" s="583"/>
      <c r="I114" s="583"/>
      <c r="J114" s="277" t="str">
        <f>FHD_NOTE_P_74</f>
        <v/>
      </c>
      <c r="K114" s="549"/>
    </row>
    <row s="5728" customFormat="1" customHeight="1" ht="18.75" hidden="1">
      <c r="A115" s="2212" t="s">
        <v>591</v>
      </c>
      <c r="B115" s="916"/>
      <c r="C115" s="741"/>
      <c r="D115" s="739"/>
      <c r="E115" s="552" t="str">
        <f>FHD_NUM_P_75</f>
        <v/>
      </c>
      <c r="F115" s="1923" t="str">
        <f>FHD_P_75</f>
        <v/>
      </c>
      <c r="G115" s="1919" t="s">
        <v>555</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5728" customFormat="1" customHeight="1" ht="18.75" hidden="1">
      <c r="A116" s="2212"/>
      <c r="B116" s="916"/>
      <c r="C116" s="741"/>
      <c r="D116" s="739"/>
      <c r="E116" s="552" t="str">
        <f>FHD_NUM_P_76</f>
        <v/>
      </c>
      <c r="F116" s="1923" t="str">
        <f>FHD_P_76</f>
        <v/>
      </c>
      <c r="G116" s="1919" t="s">
        <v>555</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5728" customFormat="1" customHeight="1" ht="18.75" hidden="1">
      <c r="A117" s="2212"/>
      <c r="B117" s="916"/>
      <c r="C117" s="741"/>
      <c r="D117" s="739"/>
      <c r="E117" s="552" t="str">
        <f>FHD_NUM_P_77</f>
        <v/>
      </c>
      <c r="F117" s="1923" t="str">
        <f>FHD_P_77</f>
        <v/>
      </c>
      <c r="G117" s="1919" t="s">
        <v>555</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5648" customFormat="1" customHeight="1" ht="0.75" hidden="1">
      <c r="A118" s="2212"/>
      <c r="D118" s="554"/>
      <c r="E118" s="1020" t="str">
        <f>E117&amp;".0"</f>
        <v>.0</v>
      </c>
      <c r="F118" s="1004"/>
      <c r="G118" s="1691"/>
      <c r="H118" s="999"/>
      <c r="I118" s="999"/>
      <c r="J118" s="1003"/>
    </row>
    <row s="5728" customFormat="1" customHeight="1" ht="15" hidden="1">
      <c r="A119" s="2212"/>
      <c r="B119" s="916"/>
      <c r="C119" s="741"/>
      <c r="D119" s="752"/>
      <c r="E119" s="980"/>
      <c r="F119" s="981" t="s">
        <v>592</v>
      </c>
      <c r="G119" s="753"/>
      <c r="H119" s="754"/>
      <c r="I119" s="754"/>
      <c r="J119" s="1010" t="s">
        <v>593</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594</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557</v>
      </c>
      <c r="H120" s="583"/>
      <c r="I120" s="583"/>
      <c r="J120" s="277" t="str">
        <f>FHD_NOTE_P_78</f>
        <v/>
      </c>
      <c r="K120" s="549"/>
    </row>
    <row s="5648" customFormat="1" customHeight="1" ht="0.75">
      <c r="A121" s="2210"/>
      <c r="D121" s="554"/>
      <c r="E121" s="1020" t="str">
        <f>E120&amp;".0"</f>
        <v>15.0</v>
      </c>
      <c r="F121" s="1004"/>
      <c r="G121" s="1691"/>
      <c r="H121" s="999"/>
      <c r="I121" s="999"/>
      <c r="J121" s="1003"/>
    </row>
    <row customHeight="1" ht="15">
      <c r="A122" s="2210"/>
      <c r="D122" s="1673"/>
      <c r="E122" s="576"/>
      <c r="F122" s="1176" t="s">
        <v>583</v>
      </c>
      <c r="G122" s="578"/>
      <c r="H122" s="579"/>
      <c r="I122" s="579"/>
      <c r="J122" s="1011" t="s">
        <v>595</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559</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5648" customFormat="1" customHeight="1" ht="0.75">
      <c r="A124" s="2210"/>
      <c r="D124" s="554"/>
      <c r="E124" s="1020" t="str">
        <f>E123&amp;".0"</f>
        <v>16.0</v>
      </c>
      <c r="F124" s="1005"/>
      <c r="G124" s="1691"/>
      <c r="H124" s="999"/>
      <c r="I124" s="999"/>
      <c r="J124" s="1003"/>
    </row>
    <row customHeight="1" ht="15">
      <c r="A125" s="2210"/>
      <c r="D125" s="1673"/>
      <c r="E125" s="576"/>
      <c r="F125" s="1176" t="s">
        <v>583</v>
      </c>
      <c r="G125" s="578"/>
      <c r="H125" s="579"/>
      <c r="I125" s="579"/>
      <c r="J125" s="1011" t="s">
        <v>596</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597</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598</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585</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304</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585</v>
      </c>
      <c r="D129" s="1678"/>
      <c r="E129" s="552" t="str">
        <f>FHD_NUM_P_83</f>
        <v>19.1</v>
      </c>
      <c r="F129" s="1554" t="str">
        <f>FHD_P_83</f>
        <v>Информация о показателях физического износа объектов теплоснабжения</v>
      </c>
      <c r="G129" s="1921" t="s">
        <v>304</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585</v>
      </c>
      <c r="D130" s="1678"/>
      <c r="E130" s="552" t="str">
        <f>FHD_NUM_P_84</f>
        <v>19.2</v>
      </c>
      <c r="F130" s="1554" t="str">
        <f>FHD_P_84</f>
        <v>Информация о показателях энергетической эффективности объектов теплоснабжения</v>
      </c>
      <c r="G130" s="1921" t="s">
        <v>304</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5684"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568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568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5684"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568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568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568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568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568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568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568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568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568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568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568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568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568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568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568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568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568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568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568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568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568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568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568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568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568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568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568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568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568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568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568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568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568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568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568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568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568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568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568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568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568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568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568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568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568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568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568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568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568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568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568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568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568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568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568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568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568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568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568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568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568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568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568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568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568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568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568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568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5684"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5684"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5684"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5684"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5684"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5684"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5684"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5684"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5684"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5684"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5684"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5684"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5684"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5684"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5684"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5684"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5684"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5684"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5684"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5684"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5684"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5684"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5684"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5684"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5684"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5684"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5684"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5684"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5684"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5684"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5684"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5684"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5684"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5684"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5684"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5684"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5684"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5684"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5684"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5684"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5684"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5684"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5684"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5684"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5684"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5684"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5684"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5684"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5684"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5684"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5684"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5684"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5684"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5684"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5684"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5684"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5684"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5684"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5684"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5684"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5684"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5684"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5684"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5684"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5684"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5684"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5684"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5684"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5684"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5684"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5684"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5684"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5684"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5684"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5684"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5684"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5684"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5684"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5684"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5684"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5684"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5684"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5684"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5684"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81FAA-B3D3-FAD3-3227-FA65AC128AB4}"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5763" width="14.7109375" hidden="1" customWidth="1"/>
    <col min="2" max="2" style="3272" width="17.00390625" hidden="1" customWidth="1"/>
    <col min="3" max="3" style="3274" width="3.7109375" customWidth="1"/>
    <col min="4" max="4" style="3274" width="1.8515625" hidden="1" customWidth="1"/>
    <col min="5" max="6" style="3274" width="7.7109375" customWidth="1"/>
    <col min="7" max="7" style="3274" width="29.7109375" customWidth="1"/>
    <col min="8" max="8" style="3274" width="3.7109375" customWidth="1"/>
    <col min="9" max="9" style="3274" width="5.421875" customWidth="1"/>
    <col min="10" max="10" style="3274" width="24.57421875" customWidth="1"/>
    <col min="11" max="11" style="3274" width="24.421875" customWidth="1"/>
    <col min="12" max="12" style="3274" width="3.7109375" customWidth="1"/>
    <col min="13" max="13" style="3274" width="6.28125" customWidth="1"/>
    <col min="14" max="14" style="3274" width="25.8515625" customWidth="1"/>
    <col min="15" max="18" style="3274" width="18.7109375" customWidth="1"/>
    <col min="19" max="19" style="3274" width="93.421875" customWidth="1"/>
    <col min="20" max="20" style="3274" width="10.57421875" customWidth="1"/>
    <col min="21" max="21" style="5765" width="10.57421875" customWidth="1"/>
    <col min="22" max="22" style="5765" width="11.7109375" customWidth="1"/>
    <col min="23" max="23" style="5766" width="10.57421875" customWidth="1"/>
    <col min="24" max="27" style="3272" width="10.57421875" customWidth="1"/>
    <col min="28" max="83" style="3274"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4" customFormat="1" customHeight="1" ht="16.5">
      <c r="A6" s="616"/>
      <c r="B6" s="765"/>
      <c r="C6" s="515"/>
      <c r="D6" s="1065"/>
      <c r="E6" s="2053" t="str">
        <f>IF(org=0,"Не определено",org)</f>
        <v>Филиал "Смоленская ГРЭС" ПАО "Юнипро"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1"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298</v>
      </c>
      <c r="F9" s="1956"/>
      <c r="G9" s="1956"/>
      <c r="H9" s="1956"/>
      <c r="I9" s="1956"/>
      <c r="J9" s="1956"/>
      <c r="K9" s="1956"/>
      <c r="L9" s="1956"/>
      <c r="M9" s="1956"/>
      <c r="N9" s="1956"/>
      <c r="O9" s="1956"/>
      <c r="P9" s="1956"/>
      <c r="Q9" s="1956"/>
      <c r="R9" s="1957"/>
      <c r="S9" s="1971" t="s">
        <v>299</v>
      </c>
      <c r="T9" s="330"/>
    </row>
    <row customHeight="1" ht="33.75">
      <c r="D10" s="557" t="s">
        <v>87</v>
      </c>
      <c r="E10" s="1971" t="s">
        <v>87</v>
      </c>
      <c r="F10" s="1971"/>
      <c r="G10" s="527" t="s">
        <v>300</v>
      </c>
      <c r="H10" s="1971" t="s">
        <v>87</v>
      </c>
      <c r="I10" s="1971"/>
      <c r="J10" s="527" t="s">
        <v>599</v>
      </c>
      <c r="K10" s="527" t="s">
        <v>600</v>
      </c>
      <c r="L10" s="1971" t="s">
        <v>87</v>
      </c>
      <c r="M10" s="1971"/>
      <c r="N10" s="527" t="s">
        <v>601</v>
      </c>
      <c r="O10" s="527" t="s">
        <v>602</v>
      </c>
      <c r="P10" s="527" t="s">
        <v>603</v>
      </c>
      <c r="Q10" s="527" t="s">
        <v>604</v>
      </c>
      <c r="R10" s="527" t="s">
        <v>605</v>
      </c>
      <c r="S10" s="1971"/>
      <c r="T10" s="330"/>
    </row>
    <row s="2612" customFormat="1" customHeight="1" ht="15" hidden="1">
      <c r="A11" s="1059"/>
      <c r="D11" s="1032" t="s">
        <v>109</v>
      </c>
      <c r="E11" s="1032"/>
      <c r="F11" s="1032" t="s">
        <v>110</v>
      </c>
      <c r="G11" s="1032" t="s">
        <v>89</v>
      </c>
      <c r="H11" s="1032"/>
      <c r="I11" s="1032" t="s">
        <v>90</v>
      </c>
      <c r="J11" s="1032" t="s">
        <v>111</v>
      </c>
      <c r="K11" s="1032" t="s">
        <v>91</v>
      </c>
      <c r="L11" s="1032"/>
      <c r="M11" s="1032" t="s">
        <v>92</v>
      </c>
      <c r="N11" s="1032" t="s">
        <v>112</v>
      </c>
      <c r="O11" s="1032" t="s">
        <v>148</v>
      </c>
      <c r="P11" s="1032" t="s">
        <v>149</v>
      </c>
      <c r="Q11" s="1032" t="s">
        <v>150</v>
      </c>
      <c r="R11" s="1032" t="s">
        <v>151</v>
      </c>
      <c r="S11" s="1032" t="s">
        <v>152</v>
      </c>
      <c r="U11" s="617"/>
      <c r="V11" s="617"/>
      <c r="W11" s="617"/>
    </row>
    <row s="2628" customFormat="1" customHeight="1" ht="0.75">
      <c r="A12" s="621"/>
      <c r="B12" s="360"/>
      <c r="D12" s="554"/>
      <c r="E12" s="342"/>
      <c r="F12" s="342"/>
      <c r="Q12" s="622"/>
      <c r="R12" s="623"/>
      <c r="T12" s="624"/>
      <c r="U12" s="625"/>
      <c r="V12" s="625"/>
      <c r="W12" s="626"/>
      <c r="X12" s="360"/>
      <c r="Y12" s="360"/>
      <c r="Z12" s="360"/>
      <c r="AA12" s="360"/>
    </row>
    <row s="2611" customFormat="1" customHeight="1" ht="0.75">
      <c r="A13" s="627"/>
      <c r="B13" s="572"/>
      <c r="D13" s="554" t="s">
        <v>376</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7" customFormat="1" customHeight="1" ht="15" hidden="1">
      <c r="A14" s="629" t="s">
        <v>117</v>
      </c>
      <c r="B14" s="630"/>
      <c r="C14" s="630"/>
      <c r="D14" s="2217" t="s">
        <v>109</v>
      </c>
      <c r="E14" s="2225" t="s">
        <v>105</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606</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7" customFormat="1" customHeight="1" ht="15" hidden="1">
      <c r="A15" s="629"/>
      <c r="B15" s="630"/>
      <c r="C15" s="630"/>
      <c r="D15" s="2218"/>
      <c r="E15" s="2225" t="s">
        <v>561</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7" customFormat="1" customHeight="1" ht="15" hidden="1">
      <c r="A16" s="629"/>
      <c r="B16" s="630"/>
      <c r="C16" s="630"/>
      <c r="D16" s="2218"/>
      <c r="E16" s="2225" t="s">
        <v>562</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7" customFormat="1" customHeight="1" ht="22.5" hidden="1">
      <c r="A17" s="639"/>
      <c r="B17" s="423"/>
      <c r="C17" s="418"/>
      <c r="D17" s="2218"/>
      <c r="E17" s="2222" t="s">
        <v>607</v>
      </c>
      <c r="F17" s="2222"/>
      <c r="G17" s="2222"/>
      <c r="H17" s="2222"/>
      <c r="I17" s="2222"/>
      <c r="J17" s="2222"/>
      <c r="K17" s="2222"/>
      <c r="L17" s="2222"/>
      <c r="M17" s="2222"/>
      <c r="N17" s="2222"/>
      <c r="O17" s="2222"/>
      <c r="P17" s="2222"/>
      <c r="Q17" s="564">
        <f>SUMIF(T18:T19,"i",Q18:Q19)</f>
        <v>0</v>
      </c>
      <c r="R17" s="1024"/>
      <c r="S17" s="903" t="s">
        <v>608</v>
      </c>
      <c r="T17" s="723" t="s">
        <v>609</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7"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7"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7" customFormat="1" customHeight="1" ht="22.5" hidden="1">
      <c r="A20" s="639"/>
      <c r="B20" s="423"/>
      <c r="C20" s="418"/>
      <c r="D20" s="2218"/>
      <c r="E20" s="2222" t="s">
        <v>610</v>
      </c>
      <c r="F20" s="2222"/>
      <c r="G20" s="2222"/>
      <c r="H20" s="2222"/>
      <c r="I20" s="2222"/>
      <c r="J20" s="2222"/>
      <c r="K20" s="2222"/>
      <c r="L20" s="2222"/>
      <c r="M20" s="2222"/>
      <c r="N20" s="2222"/>
      <c r="O20" s="2222"/>
      <c r="P20" s="2222"/>
      <c r="Q20" s="564">
        <f>SUMIF(T21:T22,"i",Q21:Q22)</f>
        <v>0</v>
      </c>
      <c r="R20" s="1024"/>
      <c r="S20" s="715" t="s">
        <v>611</v>
      </c>
      <c r="T20" s="723" t="s">
        <v>609</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7"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7"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6A0AA-A7E8-B558-B3DF-41EF4B50A0B9}"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5657" width="10.7109375" hidden="1" customWidth="1"/>
    <col min="2" max="2" style="3644" width="16.8515625" hidden="1" customWidth="1"/>
    <col min="3" max="3" style="5648" width="5.57421875" hidden="1" customWidth="1"/>
    <col min="4" max="4" style="5760" width="3.7109375" customWidth="1"/>
    <col min="5" max="5" style="3070" width="7.7109375" customWidth="1"/>
    <col min="6" max="6" style="3070" width="56.140625" customWidth="1"/>
    <col min="7" max="7" style="3070" width="10.421875" customWidth="1"/>
    <col min="8" max="8" style="3070" width="40.7109375" hidden="1" customWidth="1"/>
    <col min="9" max="9" style="3070" width="40.7109375" customWidth="1"/>
    <col min="10" max="10" style="3070" width="102.8515625" customWidth="1"/>
    <col min="11" max="11" style="3644" width="9.7109375" customWidth="1"/>
    <col min="12" max="12" style="5648" width="5.28125" customWidth="1"/>
    <col min="13" max="13" style="5648" width="3.7109375" customWidth="1"/>
    <col min="14" max="17" style="3644" width="3.7109375" customWidth="1"/>
    <col min="18" max="18" style="5648" width="10.57421875" customWidth="1"/>
    <col min="19" max="19" style="3644" width="34.7109375" customWidth="1"/>
    <col min="20" max="20" style="3644" width="9.421875" customWidth="1"/>
    <col min="21" max="21" style="5661" width="9.140625"/>
    <col min="22" max="26" style="3644" width="9.140625"/>
    <col min="27" max="31" style="3069" width="9.140625"/>
  </cols>
  <sheetData>
    <row s="3644" customFormat="1" customHeight="1" ht="11.25" hidden="1">
      <c r="A1" s="994"/>
      <c r="C1" s="1676"/>
      <c r="D1" s="543"/>
      <c r="H1" s="1168">
        <v>4</v>
      </c>
      <c r="I1" s="1168">
        <v>4</v>
      </c>
      <c r="L1" s="1676"/>
      <c r="M1" s="1676"/>
      <c r="R1" s="1676"/>
    </row>
    <row s="3644" customFormat="1" customHeight="1" ht="22.5" hidden="1">
      <c r="A2" s="994"/>
      <c r="C2" s="1676"/>
      <c r="D2" s="544"/>
      <c r="E2" s="1677"/>
      <c r="F2" s="546"/>
      <c r="G2" s="1679" t="s">
        <v>549</v>
      </c>
      <c r="H2" s="547"/>
      <c r="I2" s="547"/>
      <c r="J2" s="548" t="s">
        <v>612</v>
      </c>
      <c r="K2" s="549"/>
      <c r="L2" s="1676"/>
      <c r="M2" s="1676"/>
      <c r="R2" s="1676"/>
      <c r="U2" s="550"/>
      <c r="AA2" s="1672"/>
      <c r="AB2" s="1672"/>
      <c r="AC2" s="1672"/>
      <c r="AD2" s="1672"/>
      <c r="AE2" s="1672"/>
    </row>
    <row customHeight="1" ht="11.25" hidden="1"/>
    <row s="306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613</v>
      </c>
      <c r="F6" s="2151"/>
      <c r="G6" s="2151"/>
      <c r="H6" s="2151"/>
      <c r="I6" s="2151"/>
      <c r="J6" s="562"/>
    </row>
    <row customHeight="1" ht="24">
      <c r="E7" s="2141" t="str">
        <f>IF(org=0,"Не определено",org)</f>
        <v>Филиал "Смоленская ГРЭС" ПАО "Юнипро"</v>
      </c>
      <c r="F7" s="2141"/>
      <c r="G7" s="2141"/>
      <c r="H7" s="2141"/>
      <c r="I7" s="2141"/>
    </row>
    <row customHeight="1" ht="11.25">
      <c r="E8" s="1143"/>
      <c r="F8" s="1143"/>
      <c r="G8" s="1143"/>
      <c r="H8" s="1143"/>
      <c r="I8" s="1143"/>
    </row>
    <row s="5648" customFormat="1" customHeight="1" ht="0.75">
      <c r="A9" s="1175"/>
      <c r="D9" s="1682"/>
      <c r="H9" s="895"/>
      <c r="I9" s="895" t="s">
        <v>117</v>
      </c>
    </row>
    <row customHeight="1" ht="11.25">
      <c r="E10" s="717"/>
      <c r="F10" s="2213" t="s">
        <v>105</v>
      </c>
      <c r="G10" s="2214"/>
      <c r="H10" s="1592" t="str">
        <f>IF(H9="","",INDEX(DIFFERENTIATION_UNMERGE_VD,MATCH(H9,DIFFERENTIATION_ID_DIFF,0)))</f>
        <v/>
      </c>
      <c r="I10" s="1592">
        <f>IF(I9="","",INDEX(DIFFERENTIATION_UNMERGE_VD,MATCH(I9,DIFFERENTIATION_ID_DIFF,0)))</f>
        <v>0</v>
      </c>
      <c r="J10" s="1971"/>
    </row>
    <row customHeight="1" ht="11.25">
      <c r="E11" s="717"/>
      <c r="F11" s="2213" t="s">
        <v>561</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562</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298</v>
      </c>
      <c r="F13" s="2216"/>
      <c r="G13" s="2216"/>
      <c r="H13" s="1591"/>
      <c r="I13" s="1591"/>
      <c r="J13" s="1971"/>
    </row>
    <row customHeight="1" ht="22.5">
      <c r="E14" s="1679" t="s">
        <v>87</v>
      </c>
      <c r="F14" s="1674" t="s">
        <v>300</v>
      </c>
      <c r="G14" s="1674" t="s">
        <v>563</v>
      </c>
      <c r="H14" s="1674" t="s">
        <v>301</v>
      </c>
      <c r="I14" s="1674" t="s">
        <v>301</v>
      </c>
      <c r="J14" s="1971"/>
    </row>
    <row customHeight="1" ht="18.75">
      <c r="D15" s="1678"/>
      <c r="E15" s="1670" t="s">
        <v>109</v>
      </c>
      <c r="F15" s="713" t="s">
        <v>614</v>
      </c>
      <c r="G15" s="1686" t="s">
        <v>549</v>
      </c>
      <c r="H15" s="563"/>
      <c r="I15" s="563"/>
      <c r="J15" s="277" t="s">
        <v>615</v>
      </c>
      <c r="K15" s="549" t="s">
        <v>616</v>
      </c>
    </row>
    <row customHeight="1" ht="33.75">
      <c r="D16" s="1678"/>
      <c r="E16" s="1670" t="s">
        <v>110</v>
      </c>
      <c r="F16" s="713" t="s">
        <v>617</v>
      </c>
      <c r="G16" s="1686" t="s">
        <v>549</v>
      </c>
      <c r="H16" s="564">
        <f>SUM(H17,H20:H32)</f>
        <v>0</v>
      </c>
      <c r="I16" s="564">
        <f>SUM(I17,I20:I32)</f>
        <v>0</v>
      </c>
      <c r="J16" s="277" t="s">
        <v>618</v>
      </c>
      <c r="K16" s="549" t="s">
        <v>616</v>
      </c>
    </row>
    <row customHeight="1" ht="18.75">
      <c r="D17" s="1678"/>
      <c r="E17" s="1704" t="s">
        <v>619</v>
      </c>
      <c r="F17" s="961" t="s">
        <v>620</v>
      </c>
      <c r="G17" s="1683" t="s">
        <v>549</v>
      </c>
      <c r="H17" s="563"/>
      <c r="I17" s="563"/>
      <c r="J17" s="277" t="s">
        <v>621</v>
      </c>
      <c r="K17" s="549"/>
    </row>
    <row customHeight="1" ht="22.5">
      <c r="D18" s="1678"/>
      <c r="E18" s="1704" t="s">
        <v>622</v>
      </c>
      <c r="F18" s="1690" t="s">
        <v>623</v>
      </c>
      <c r="G18" s="1683" t="s">
        <v>549</v>
      </c>
      <c r="H18" s="563"/>
      <c r="I18" s="563"/>
      <c r="J18" s="277" t="s">
        <v>624</v>
      </c>
      <c r="K18" s="549"/>
    </row>
    <row customHeight="1" ht="33.75">
      <c r="D19" s="1678"/>
      <c r="E19" s="1704" t="s">
        <v>625</v>
      </c>
      <c r="F19" s="1690" t="s">
        <v>626</v>
      </c>
      <c r="G19" s="1683" t="s">
        <v>549</v>
      </c>
      <c r="H19" s="563"/>
      <c r="I19" s="563"/>
      <c r="J19" s="277"/>
      <c r="K19" s="549"/>
    </row>
    <row customHeight="1" ht="18.75">
      <c r="D20" s="1678"/>
      <c r="E20" s="1704" t="s">
        <v>305</v>
      </c>
      <c r="F20" s="961" t="s">
        <v>627</v>
      </c>
      <c r="G20" s="1683" t="s">
        <v>549</v>
      </c>
      <c r="H20" s="563"/>
      <c r="I20" s="563"/>
      <c r="J20" s="277" t="s">
        <v>628</v>
      </c>
      <c r="K20" s="549"/>
    </row>
    <row customHeight="1" ht="18.75">
      <c r="D21" s="1678"/>
      <c r="E21" s="1704" t="s">
        <v>629</v>
      </c>
      <c r="F21" s="1690" t="s">
        <v>630</v>
      </c>
      <c r="G21" s="1683" t="s">
        <v>549</v>
      </c>
      <c r="H21" s="563"/>
      <c r="I21" s="563"/>
      <c r="J21" s="277"/>
      <c r="K21" s="549"/>
    </row>
    <row customHeight="1" ht="18.75">
      <c r="D22" s="1678"/>
      <c r="E22" s="1704" t="s">
        <v>631</v>
      </c>
      <c r="F22" s="1690" t="s">
        <v>632</v>
      </c>
      <c r="G22" s="1683" t="s">
        <v>549</v>
      </c>
      <c r="H22" s="563"/>
      <c r="I22" s="563"/>
      <c r="J22" s="277"/>
      <c r="K22" s="549"/>
    </row>
    <row customHeight="1" ht="22.5">
      <c r="D23" s="1678"/>
      <c r="E23" s="1704" t="s">
        <v>308</v>
      </c>
      <c r="F23" s="961" t="s">
        <v>633</v>
      </c>
      <c r="G23" s="1683" t="s">
        <v>549</v>
      </c>
      <c r="H23" s="563"/>
      <c r="I23" s="563"/>
      <c r="J23" s="277" t="s">
        <v>634</v>
      </c>
      <c r="K23" s="549"/>
    </row>
    <row customHeight="1" ht="18.75">
      <c r="D24" s="1678"/>
      <c r="E24" s="1704" t="s">
        <v>635</v>
      </c>
      <c r="F24" s="1690" t="s">
        <v>636</v>
      </c>
      <c r="G24" s="1683" t="s">
        <v>549</v>
      </c>
      <c r="H24" s="563"/>
      <c r="I24" s="563"/>
      <c r="J24" s="277"/>
      <c r="K24" s="549"/>
    </row>
    <row customHeight="1" ht="33.75">
      <c r="D25" s="1678"/>
      <c r="E25" s="1704" t="s">
        <v>637</v>
      </c>
      <c r="F25" s="1690" t="s">
        <v>638</v>
      </c>
      <c r="G25" s="1683" t="s">
        <v>549</v>
      </c>
      <c r="H25" s="563"/>
      <c r="I25" s="563"/>
      <c r="J25" s="277"/>
      <c r="K25" s="549"/>
    </row>
    <row customHeight="1" ht="22.5">
      <c r="D26" s="1678"/>
      <c r="E26" s="1704" t="s">
        <v>639</v>
      </c>
      <c r="F26" s="961" t="s">
        <v>640</v>
      </c>
      <c r="G26" s="1683" t="s">
        <v>549</v>
      </c>
      <c r="H26" s="563"/>
      <c r="I26" s="563"/>
      <c r="J26" s="277" t="s">
        <v>641</v>
      </c>
      <c r="K26" s="549"/>
    </row>
    <row customHeight="1" ht="18.75">
      <c r="D27" s="1678"/>
      <c r="E27" s="1715" t="s">
        <v>642</v>
      </c>
      <c r="F27" s="1690" t="s">
        <v>643</v>
      </c>
      <c r="G27" s="1694" t="s">
        <v>549</v>
      </c>
      <c r="H27" s="1716"/>
      <c r="I27" s="1716"/>
      <c r="J27" s="277"/>
      <c r="K27" s="549"/>
    </row>
    <row customHeight="1" ht="18.75">
      <c r="D28" s="1678"/>
      <c r="E28" s="1715" t="s">
        <v>644</v>
      </c>
      <c r="F28" s="1690" t="s">
        <v>645</v>
      </c>
      <c r="G28" s="1694" t="s">
        <v>549</v>
      </c>
      <c r="H28" s="1716"/>
      <c r="I28" s="1716"/>
      <c r="J28" s="277"/>
      <c r="K28" s="549"/>
    </row>
    <row customHeight="1" ht="18.75">
      <c r="D29" s="1678"/>
      <c r="E29" s="1715" t="s">
        <v>646</v>
      </c>
      <c r="F29" s="961" t="s">
        <v>647</v>
      </c>
      <c r="G29" s="1694" t="s">
        <v>549</v>
      </c>
      <c r="H29" s="1716"/>
      <c r="I29" s="1716"/>
      <c r="J29" s="277"/>
      <c r="K29" s="549"/>
    </row>
    <row customHeight="1" ht="18.75">
      <c r="D30" s="1678"/>
      <c r="E30" s="1715" t="s">
        <v>648</v>
      </c>
      <c r="F30" s="961" t="s">
        <v>649</v>
      </c>
      <c r="G30" s="1694" t="s">
        <v>549</v>
      </c>
      <c r="H30" s="1716"/>
      <c r="I30" s="1716"/>
      <c r="J30" s="277"/>
      <c r="K30" s="549"/>
    </row>
    <row customHeight="1" ht="18.75">
      <c r="D31" s="1678"/>
      <c r="E31" s="1715" t="s">
        <v>650</v>
      </c>
      <c r="F31" s="961" t="s">
        <v>651</v>
      </c>
      <c r="G31" s="1694" t="s">
        <v>549</v>
      </c>
      <c r="H31" s="1716"/>
      <c r="I31" s="1716"/>
      <c r="J31" s="277"/>
      <c r="K31" s="549"/>
    </row>
    <row s="3644" customFormat="1" customHeight="1" ht="22.5">
      <c r="A32" s="994"/>
      <c r="C32" s="1676"/>
      <c r="D32" s="1678"/>
      <c r="E32" s="1715" t="s">
        <v>652</v>
      </c>
      <c r="F32" s="961" t="s">
        <v>653</v>
      </c>
      <c r="G32" s="1684" t="s">
        <v>549</v>
      </c>
      <c r="H32" s="585">
        <f>SUM(H33:H34)</f>
        <v>0</v>
      </c>
      <c r="I32" s="585">
        <f>SUM(I33:I34)</f>
        <v>0</v>
      </c>
      <c r="J32" s="277" t="s">
        <v>654</v>
      </c>
      <c r="K32" s="549"/>
      <c r="L32" s="1676"/>
      <c r="M32" s="1676"/>
      <c r="R32" s="1676"/>
      <c r="U32" s="550"/>
      <c r="AA32" s="1672"/>
      <c r="AB32" s="1672"/>
      <c r="AC32" s="1672"/>
      <c r="AD32" s="1672"/>
      <c r="AE32" s="1672"/>
    </row>
    <row s="5648" customFormat="1" customHeight="1" ht="0.75">
      <c r="A33" s="1175"/>
      <c r="D33" s="554"/>
      <c r="E33" s="808" t="str">
        <f>E32&amp;".0"</f>
        <v>2.8.0</v>
      </c>
      <c r="F33" s="998"/>
      <c r="G33" s="557"/>
      <c r="H33" s="999"/>
      <c r="I33" s="999"/>
      <c r="J33" s="1000"/>
    </row>
    <row s="3644" customFormat="1" customHeight="1" ht="18.75">
      <c r="A34" s="994"/>
      <c r="C34" s="1676"/>
      <c r="D34" s="1673"/>
      <c r="E34" s="576"/>
      <c r="F34" s="1706" t="s">
        <v>574</v>
      </c>
      <c r="G34" s="578"/>
      <c r="H34" s="579"/>
      <c r="I34" s="579"/>
      <c r="J34" s="289" t="s">
        <v>655</v>
      </c>
      <c r="K34" s="549"/>
      <c r="L34" s="1676"/>
      <c r="M34" s="1676"/>
      <c r="R34" s="1676"/>
      <c r="U34" s="550"/>
      <c r="AA34" s="1672"/>
      <c r="AB34" s="1672"/>
      <c r="AC34" s="1672"/>
      <c r="AD34" s="1672"/>
      <c r="AE34" s="1672"/>
    </row>
    <row customHeight="1" ht="56.25">
      <c r="D35" s="1678"/>
      <c r="E35" s="1715" t="s">
        <v>656</v>
      </c>
      <c r="F35" s="961" t="s">
        <v>657</v>
      </c>
      <c r="G35" s="1694" t="s">
        <v>549</v>
      </c>
      <c r="H35" s="1716"/>
      <c r="I35" s="1716"/>
      <c r="J35" s="277" t="s">
        <v>658</v>
      </c>
      <c r="K35" s="549"/>
    </row>
    <row s="3644" customFormat="1" customHeight="1" ht="22.5">
      <c r="A36" s="996" t="s">
        <v>575</v>
      </c>
      <c r="C36" s="1676"/>
      <c r="D36" s="1678"/>
      <c r="E36" s="1704" t="s">
        <v>89</v>
      </c>
      <c r="F36" s="713" t="s">
        <v>659</v>
      </c>
      <c r="G36" s="1683" t="s">
        <v>549</v>
      </c>
      <c r="H36" s="563"/>
      <c r="I36" s="563"/>
      <c r="J36" s="277" t="s">
        <v>660</v>
      </c>
      <c r="K36" s="549"/>
      <c r="L36" s="1676"/>
      <c r="M36" s="1676"/>
      <c r="R36" s="1676"/>
      <c r="U36" s="550"/>
      <c r="AA36" s="1672"/>
      <c r="AB36" s="1672"/>
      <c r="AC36" s="1672"/>
      <c r="AD36" s="1672"/>
      <c r="AE36" s="1672"/>
    </row>
    <row s="3644" customFormat="1" customHeight="1" ht="22.5">
      <c r="A37" s="996"/>
      <c r="C37" s="1676"/>
      <c r="D37" s="1678"/>
      <c r="E37" s="1704" t="s">
        <v>324</v>
      </c>
      <c r="F37" s="961" t="s">
        <v>661</v>
      </c>
      <c r="G37" s="1694"/>
      <c r="H37" s="563"/>
      <c r="I37" s="563"/>
      <c r="J37" s="277"/>
      <c r="K37" s="549"/>
      <c r="L37" s="1676"/>
      <c r="M37" s="1676"/>
      <c r="R37" s="1676"/>
      <c r="U37" s="550"/>
      <c r="AA37" s="1672"/>
      <c r="AB37" s="1672"/>
      <c r="AC37" s="1672"/>
      <c r="AD37" s="1672"/>
      <c r="AE37" s="1672"/>
    </row>
    <row s="3644" customFormat="1" customHeight="1" ht="18.75">
      <c r="A38" s="994"/>
      <c r="C38" s="1676"/>
      <c r="D38" s="581"/>
      <c r="E38" s="1704" t="s">
        <v>90</v>
      </c>
      <c r="F38" s="713" t="s">
        <v>662</v>
      </c>
      <c r="G38" s="1683" t="s">
        <v>549</v>
      </c>
      <c r="H38" s="563"/>
      <c r="I38" s="563"/>
      <c r="J38" s="277" t="s">
        <v>663</v>
      </c>
      <c r="K38" s="549"/>
      <c r="L38" s="1676"/>
      <c r="M38" s="1676"/>
      <c r="R38" s="1676"/>
      <c r="U38" s="550"/>
      <c r="AA38" s="1672"/>
      <c r="AB38" s="1672"/>
      <c r="AC38" s="1672"/>
      <c r="AD38" s="1672"/>
      <c r="AE38" s="1672"/>
    </row>
    <row s="3644" customFormat="1" customHeight="1" ht="22.5">
      <c r="A39" s="994"/>
      <c r="C39" s="1676"/>
      <c r="D39" s="581"/>
      <c r="E39" s="1704" t="s">
        <v>664</v>
      </c>
      <c r="F39" s="961" t="s">
        <v>665</v>
      </c>
      <c r="G39" s="1694" t="s">
        <v>549</v>
      </c>
      <c r="H39" s="563"/>
      <c r="I39" s="563"/>
      <c r="J39" s="277" t="s">
        <v>666</v>
      </c>
      <c r="K39" s="549"/>
      <c r="L39" s="1676"/>
      <c r="M39" s="1676"/>
      <c r="R39" s="1676"/>
      <c r="U39" s="550"/>
      <c r="AA39" s="1672"/>
      <c r="AB39" s="1672"/>
      <c r="AC39" s="1672"/>
      <c r="AD39" s="1672"/>
      <c r="AE39" s="1672"/>
    </row>
    <row s="3644" customFormat="1" customHeight="1" ht="22.5">
      <c r="A40" s="994"/>
      <c r="C40" s="1676"/>
      <c r="D40" s="1678"/>
      <c r="E40" s="1704" t="s">
        <v>667</v>
      </c>
      <c r="F40" s="1690" t="s">
        <v>668</v>
      </c>
      <c r="G40" s="1683" t="s">
        <v>549</v>
      </c>
      <c r="H40" s="563"/>
      <c r="I40" s="563"/>
      <c r="J40" s="277" t="s">
        <v>669</v>
      </c>
      <c r="K40" s="549"/>
      <c r="L40" s="1676"/>
      <c r="M40" s="1676"/>
      <c r="R40" s="1676"/>
      <c r="U40" s="550"/>
      <c r="AA40" s="1672"/>
      <c r="AB40" s="1672"/>
      <c r="AC40" s="1672"/>
      <c r="AD40" s="1672"/>
      <c r="AE40" s="1672"/>
    </row>
    <row s="3644" customFormat="1" customHeight="1" ht="22.5">
      <c r="A41" s="994"/>
      <c r="C41" s="1676"/>
      <c r="D41" s="1678"/>
      <c r="E41" s="1704" t="s">
        <v>670</v>
      </c>
      <c r="F41" s="1690" t="s">
        <v>671</v>
      </c>
      <c r="G41" s="1683" t="s">
        <v>549</v>
      </c>
      <c r="H41" s="563"/>
      <c r="I41" s="563"/>
      <c r="J41" s="277" t="s">
        <v>672</v>
      </c>
      <c r="K41" s="549"/>
      <c r="L41" s="1676"/>
      <c r="M41" s="1676"/>
      <c r="R41" s="1676"/>
      <c r="U41" s="550"/>
      <c r="AA41" s="1672"/>
      <c r="AB41" s="1672"/>
      <c r="AC41" s="1672"/>
      <c r="AD41" s="1672"/>
      <c r="AE41" s="1672"/>
    </row>
    <row s="3644" customFormat="1" customHeight="1" ht="22.5">
      <c r="A42" s="994"/>
      <c r="C42" s="1676"/>
      <c r="D42" s="1678"/>
      <c r="E42" s="1704" t="s">
        <v>673</v>
      </c>
      <c r="F42" s="1690" t="s">
        <v>674</v>
      </c>
      <c r="G42" s="1683" t="s">
        <v>549</v>
      </c>
      <c r="H42" s="563"/>
      <c r="I42" s="563"/>
      <c r="J42" s="277" t="s">
        <v>675</v>
      </c>
      <c r="K42" s="549"/>
      <c r="L42" s="1676"/>
      <c r="M42" s="1676"/>
      <c r="R42" s="1676"/>
      <c r="U42" s="550"/>
      <c r="AA42" s="1672"/>
      <c r="AB42" s="1672"/>
      <c r="AC42" s="1672"/>
      <c r="AD42" s="1672"/>
      <c r="AE42" s="1672"/>
    </row>
    <row s="3644" customFormat="1" customHeight="1" ht="33.75">
      <c r="A43" s="994"/>
      <c r="C43" s="1676" t="s">
        <v>585</v>
      </c>
      <c r="D43" s="1678"/>
      <c r="E43" s="1704" t="s">
        <v>111</v>
      </c>
      <c r="F43" s="713" t="s">
        <v>676</v>
      </c>
      <c r="G43" s="1686" t="s">
        <v>677</v>
      </c>
      <c r="H43" s="407"/>
      <c r="I43" s="407"/>
      <c r="J43" s="277" t="s">
        <v>678</v>
      </c>
      <c r="K43" s="549"/>
      <c r="L43" s="1676"/>
      <c r="M43" s="1676"/>
      <c r="R43" s="1676"/>
      <c r="U43" s="550"/>
      <c r="AA43" s="1672"/>
      <c r="AB43" s="1672"/>
      <c r="AC43" s="1672"/>
      <c r="AD43" s="1672"/>
      <c r="AE43" s="1672"/>
    </row>
    <row s="3644" customFormat="1" customHeight="1" ht="22.5">
      <c r="A44" s="994"/>
      <c r="C44" s="1676"/>
      <c r="D44" s="1678"/>
      <c r="E44" s="1704" t="s">
        <v>91</v>
      </c>
      <c r="F44" s="713" t="s">
        <v>679</v>
      </c>
      <c r="G44" s="1683" t="s">
        <v>680</v>
      </c>
      <c r="H44" s="551"/>
      <c r="I44" s="551"/>
      <c r="J44" s="277" t="s">
        <v>681</v>
      </c>
      <c r="K44" s="549"/>
      <c r="L44" s="1676"/>
      <c r="M44" s="1676"/>
      <c r="R44" s="1676"/>
      <c r="U44" s="550"/>
      <c r="AA44" s="1672"/>
      <c r="AB44" s="1672"/>
      <c r="AC44" s="1672"/>
      <c r="AD44" s="1672"/>
      <c r="AE44" s="1672"/>
    </row>
    <row s="3644" customFormat="1" customHeight="1" ht="22.5">
      <c r="A45" s="994"/>
      <c r="C45" s="1676"/>
      <c r="D45" s="1678"/>
      <c r="E45" s="1704" t="s">
        <v>92</v>
      </c>
      <c r="F45" s="713" t="s">
        <v>682</v>
      </c>
      <c r="G45" s="1694" t="s">
        <v>683</v>
      </c>
      <c r="H45" s="551"/>
      <c r="I45" s="551"/>
      <c r="J45" s="277" t="s">
        <v>684</v>
      </c>
      <c r="K45" s="549"/>
      <c r="L45" s="1676"/>
      <c r="M45" s="1676"/>
      <c r="R45" s="1676"/>
      <c r="U45" s="550"/>
      <c r="AA45" s="1672"/>
      <c r="AB45" s="1672"/>
      <c r="AC45" s="1672"/>
      <c r="AD45" s="1672"/>
      <c r="AE45" s="1672"/>
    </row>
    <row s="3644" customFormat="1" customHeight="1" ht="18.75">
      <c r="A46" s="994"/>
      <c r="C46" s="1676"/>
      <c r="D46" s="1678"/>
      <c r="E46" s="1704" t="s">
        <v>112</v>
      </c>
      <c r="F46" s="713" t="s">
        <v>685</v>
      </c>
      <c r="G46" s="1683" t="s">
        <v>587</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5684"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568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568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5684"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568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568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568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568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568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568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568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568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568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568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568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568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568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568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568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568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568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568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568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568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568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568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568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568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568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568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568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568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568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568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568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568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568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568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568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568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568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568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568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568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568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568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568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568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568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568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568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568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568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568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568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568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568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568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568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568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568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568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568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568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568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568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568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568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568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568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568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568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568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568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568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568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568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568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568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568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568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568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568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568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568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568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568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568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568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568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568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568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568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568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568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568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568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568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568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568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568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568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568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568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568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568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568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568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568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568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568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568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568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568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568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568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568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568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568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568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568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568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568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568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568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568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568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568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568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568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568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568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568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568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568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568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568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568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568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568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568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568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568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568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568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568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568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568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568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568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568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568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568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568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568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568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2BEB6-7617-8E23-61E1-EBD5F3551B1C}"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5657" width="10.7109375" hidden="1" customWidth="1"/>
    <col min="2" max="2" style="3644" width="16.8515625" hidden="1" customWidth="1"/>
    <col min="3" max="3" style="5648" width="5.57421875" hidden="1" customWidth="1"/>
    <col min="4" max="4" style="5760" width="3.7109375" customWidth="1"/>
    <col min="5" max="5" style="3070" width="7.7109375" customWidth="1"/>
    <col min="6" max="6" style="3070" width="54.57421875" customWidth="1"/>
    <col min="7" max="7" style="3070" width="10.421875" customWidth="1"/>
    <col min="8" max="8" style="3070" width="40.7109375" hidden="1" customWidth="1"/>
    <col min="9" max="9" style="3070" width="40.7109375" customWidth="1"/>
    <col min="10" max="10" style="3070" width="102.8515625" customWidth="1"/>
    <col min="11" max="11" style="3644" width="9.7109375" customWidth="1"/>
    <col min="12" max="12" style="5648" width="5.28125" customWidth="1"/>
    <col min="13" max="13" style="5648" width="3.7109375" customWidth="1"/>
    <col min="14" max="17" style="3644" width="3.7109375" customWidth="1"/>
    <col min="18" max="18" style="5648" width="10.57421875" customWidth="1"/>
    <col min="19" max="19" style="3644" width="34.7109375" customWidth="1"/>
    <col min="20" max="20" style="3644" width="9.421875" customWidth="1"/>
    <col min="21" max="21" style="5661" width="9.140625"/>
    <col min="22" max="26" style="3644" width="9.140625"/>
    <col min="27" max="31" style="3069" width="9.140625"/>
  </cols>
  <sheetData>
    <row s="3644" customFormat="1" customHeight="1" ht="11.25" hidden="1">
      <c r="A1" s="994"/>
      <c r="C1" s="1676"/>
      <c r="D1" s="543"/>
      <c r="H1" s="1168">
        <v>4</v>
      </c>
      <c r="I1" s="1168">
        <v>4</v>
      </c>
      <c r="L1" s="1676"/>
      <c r="M1" s="1676"/>
      <c r="R1" s="1676"/>
    </row>
    <row s="3644" customFormat="1" customHeight="1" ht="22.5" hidden="1">
      <c r="A2" s="994"/>
      <c r="C2" s="1676"/>
      <c r="D2" s="544"/>
      <c r="E2" s="1698"/>
      <c r="F2" s="546"/>
      <c r="G2" s="1697" t="s">
        <v>549</v>
      </c>
      <c r="H2" s="547"/>
      <c r="I2" s="547"/>
      <c r="J2" s="548" t="s">
        <v>552</v>
      </c>
      <c r="K2" s="549"/>
      <c r="L2" s="1676"/>
      <c r="M2" s="1676"/>
      <c r="R2" s="1676"/>
      <c r="U2" s="550"/>
      <c r="AA2" s="1672"/>
      <c r="AB2" s="1672"/>
      <c r="AC2" s="1672"/>
      <c r="AD2" s="1672"/>
      <c r="AE2" s="1672"/>
    </row>
    <row customHeight="1" ht="11.25" hidden="1"/>
    <row s="306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686</v>
      </c>
      <c r="F6" s="2140"/>
      <c r="G6" s="2140"/>
      <c r="H6" s="2140"/>
      <c r="I6" s="2140"/>
      <c r="J6" s="562"/>
    </row>
    <row customHeight="1" ht="24">
      <c r="E7" s="2141" t="str">
        <f>IF(org=0,"Не определено",org)</f>
        <v>Филиал "Смоленская ГРЭС" ПАО "Юнипро"</v>
      </c>
      <c r="F7" s="2141"/>
      <c r="G7" s="2141"/>
      <c r="H7" s="2141"/>
      <c r="I7" s="2141"/>
    </row>
    <row customHeight="1" ht="11.25">
      <c r="E8" s="1143"/>
      <c r="F8" s="1143"/>
      <c r="G8" s="1143"/>
      <c r="H8" s="1143"/>
      <c r="I8" s="1143"/>
    </row>
    <row s="5648" customFormat="1" customHeight="1" ht="0.75">
      <c r="A9" s="1175"/>
      <c r="D9" s="1682"/>
      <c r="H9" s="895"/>
      <c r="I9" s="895" t="s">
        <v>117</v>
      </c>
    </row>
    <row customHeight="1" ht="11.25">
      <c r="E10" s="717"/>
      <c r="F10" s="2213" t="s">
        <v>105</v>
      </c>
      <c r="G10" s="2214"/>
      <c r="H10" s="1699" t="str">
        <f>IF(H9="","",INDEX(DIFFERENTIATION_UNMERGE_VD,MATCH(H9,DIFFERENTIATION_ID_DIFF,0)))</f>
        <v/>
      </c>
      <c r="I10" s="1699">
        <f>IF(I9="","",INDEX(DIFFERENTIATION_UNMERGE_VD,MATCH(I9,DIFFERENTIATION_ID_DIFF,0)))</f>
        <v>0</v>
      </c>
      <c r="J10" s="1971"/>
    </row>
    <row customHeight="1" ht="11.25">
      <c r="E11" s="717"/>
      <c r="F11" s="2213" t="s">
        <v>561</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562</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298</v>
      </c>
      <c r="F13" s="2216"/>
      <c r="G13" s="2216"/>
      <c r="H13" s="1696"/>
      <c r="I13" s="1696"/>
      <c r="J13" s="1971"/>
    </row>
    <row customHeight="1" ht="22.5">
      <c r="E14" s="1697" t="s">
        <v>87</v>
      </c>
      <c r="F14" s="1700" t="s">
        <v>300</v>
      </c>
      <c r="G14" s="1700" t="s">
        <v>563</v>
      </c>
      <c r="H14" s="1700" t="s">
        <v>301</v>
      </c>
      <c r="I14" s="1700" t="s">
        <v>301</v>
      </c>
      <c r="J14" s="1971"/>
    </row>
    <row customHeight="1" ht="18.75">
      <c r="D15" s="1678"/>
      <c r="E15" s="1670" t="s">
        <v>109</v>
      </c>
      <c r="F15" s="713" t="s">
        <v>687</v>
      </c>
      <c r="G15" s="1697" t="s">
        <v>549</v>
      </c>
      <c r="H15" s="563"/>
      <c r="I15" s="563"/>
      <c r="J15" s="277" t="s">
        <v>688</v>
      </c>
      <c r="K15" s="549" t="s">
        <v>616</v>
      </c>
    </row>
    <row customHeight="1" ht="22.5">
      <c r="D16" s="1678"/>
      <c r="E16" s="1670" t="s">
        <v>110</v>
      </c>
      <c r="F16" s="1705" t="s">
        <v>689</v>
      </c>
      <c r="G16" s="1697" t="s">
        <v>549</v>
      </c>
      <c r="H16" s="564">
        <f>SUM(H17,H20:H27)</f>
        <v>0</v>
      </c>
      <c r="I16" s="564">
        <f>SUM(I17,I20:I27)</f>
        <v>0</v>
      </c>
      <c r="J16" s="277" t="s">
        <v>690</v>
      </c>
      <c r="K16" s="549" t="s">
        <v>616</v>
      </c>
    </row>
    <row customHeight="1" ht="33.75">
      <c r="D17" s="1678"/>
      <c r="E17" s="1704" t="s">
        <v>619</v>
      </c>
      <c r="F17" s="1707" t="s">
        <v>691</v>
      </c>
      <c r="G17" s="1694" t="s">
        <v>549</v>
      </c>
      <c r="H17" s="563"/>
      <c r="I17" s="563"/>
      <c r="J17" s="277" t="s">
        <v>692</v>
      </c>
      <c r="K17" s="549"/>
    </row>
    <row customHeight="1" ht="18.75">
      <c r="D18" s="1678"/>
      <c r="E18" s="1704" t="s">
        <v>622</v>
      </c>
      <c r="F18" s="1708" t="s">
        <v>693</v>
      </c>
      <c r="G18" s="1694" t="s">
        <v>549</v>
      </c>
      <c r="H18" s="563"/>
      <c r="I18" s="563"/>
      <c r="J18" s="277"/>
      <c r="K18" s="549"/>
    </row>
    <row customHeight="1" ht="22.5">
      <c r="D19" s="1678"/>
      <c r="E19" s="1704" t="s">
        <v>625</v>
      </c>
      <c r="F19" s="1708" t="s">
        <v>694</v>
      </c>
      <c r="G19" s="1694" t="s">
        <v>549</v>
      </c>
      <c r="H19" s="563"/>
      <c r="I19" s="563"/>
      <c r="J19" s="277"/>
      <c r="K19" s="549"/>
    </row>
    <row customHeight="1" ht="33.75">
      <c r="D20" s="1678"/>
      <c r="E20" s="1704" t="s">
        <v>305</v>
      </c>
      <c r="F20" s="1707" t="s">
        <v>695</v>
      </c>
      <c r="G20" s="1694" t="s">
        <v>549</v>
      </c>
      <c r="H20" s="563"/>
      <c r="I20" s="563"/>
      <c r="J20" s="277"/>
      <c r="K20" s="549"/>
    </row>
    <row customHeight="1" ht="33.75">
      <c r="D21" s="1678"/>
      <c r="E21" s="1704" t="s">
        <v>308</v>
      </c>
      <c r="F21" s="1707" t="s">
        <v>696</v>
      </c>
      <c r="G21" s="1694" t="s">
        <v>549</v>
      </c>
      <c r="H21" s="563"/>
      <c r="I21" s="563"/>
      <c r="J21" s="277"/>
      <c r="K21" s="549"/>
    </row>
    <row customHeight="1" ht="56.25">
      <c r="D22" s="1678"/>
      <c r="E22" s="1704" t="s">
        <v>639</v>
      </c>
      <c r="F22" s="1707" t="s">
        <v>697</v>
      </c>
      <c r="G22" s="1694" t="s">
        <v>549</v>
      </c>
      <c r="H22" s="563"/>
      <c r="I22" s="563"/>
      <c r="J22" s="277"/>
      <c r="K22" s="549"/>
    </row>
    <row customHeight="1" ht="33.75">
      <c r="D23" s="1678"/>
      <c r="E23" s="1704" t="s">
        <v>646</v>
      </c>
      <c r="F23" s="1707" t="s">
        <v>698</v>
      </c>
      <c r="G23" s="1694" t="s">
        <v>549</v>
      </c>
      <c r="H23" s="563"/>
      <c r="I23" s="563"/>
      <c r="J23" s="277"/>
      <c r="K23" s="549"/>
    </row>
    <row customHeight="1" ht="33.75">
      <c r="D24" s="1678"/>
      <c r="E24" s="1704" t="s">
        <v>648</v>
      </c>
      <c r="F24" s="1707" t="s">
        <v>699</v>
      </c>
      <c r="G24" s="1694" t="s">
        <v>549</v>
      </c>
      <c r="H24" s="563"/>
      <c r="I24" s="563"/>
      <c r="J24" s="277"/>
      <c r="K24" s="549"/>
    </row>
    <row customHeight="1" ht="22.5">
      <c r="D25" s="1678"/>
      <c r="E25" s="1704" t="s">
        <v>650</v>
      </c>
      <c r="F25" s="1707" t="s">
        <v>700</v>
      </c>
      <c r="G25" s="1694" t="s">
        <v>549</v>
      </c>
      <c r="H25" s="563"/>
      <c r="I25" s="563"/>
      <c r="J25" s="277"/>
      <c r="K25" s="549"/>
    </row>
    <row customHeight="1" ht="67.5">
      <c r="D26" s="1678"/>
      <c r="E26" s="1704" t="s">
        <v>652</v>
      </c>
      <c r="F26" s="1707" t="s">
        <v>701</v>
      </c>
      <c r="G26" s="1694" t="s">
        <v>549</v>
      </c>
      <c r="H26" s="563"/>
      <c r="I26" s="563"/>
      <c r="J26" s="277"/>
      <c r="K26" s="549"/>
    </row>
    <row s="3644" customFormat="1" customHeight="1" ht="22.5">
      <c r="A27" s="994"/>
      <c r="C27" s="1676"/>
      <c r="D27" s="1678"/>
      <c r="E27" s="1669" t="s">
        <v>656</v>
      </c>
      <c r="F27" s="1668" t="s">
        <v>702</v>
      </c>
      <c r="G27" s="1695" t="s">
        <v>549</v>
      </c>
      <c r="H27" s="585">
        <f>SUM(H28:H29)</f>
        <v>0</v>
      </c>
      <c r="I27" s="585">
        <f>SUM(I28:I29)</f>
        <v>0</v>
      </c>
      <c r="J27" s="277" t="s">
        <v>654</v>
      </c>
      <c r="K27" s="549"/>
      <c r="L27" s="1676"/>
      <c r="M27" s="1676"/>
      <c r="R27" s="1676"/>
      <c r="U27" s="550"/>
      <c r="AA27" s="1672"/>
      <c r="AB27" s="1672"/>
      <c r="AC27" s="1672"/>
      <c r="AD27" s="1672"/>
      <c r="AE27" s="1672"/>
    </row>
    <row s="5648" customFormat="1" customHeight="1" ht="0.75">
      <c r="A28" s="1175"/>
      <c r="D28" s="554"/>
      <c r="E28" s="808" t="str">
        <f>E27&amp;".0"</f>
        <v>2.9.0</v>
      </c>
      <c r="F28" s="998"/>
      <c r="G28" s="557"/>
      <c r="H28" s="999"/>
      <c r="I28" s="999"/>
      <c r="J28" s="1000"/>
    </row>
    <row s="3644" customFormat="1" customHeight="1" ht="18.75">
      <c r="A29" s="994"/>
      <c r="C29" s="1676"/>
      <c r="D29" s="1673"/>
      <c r="E29" s="576"/>
      <c r="F29" s="1706" t="s">
        <v>574</v>
      </c>
      <c r="G29" s="578"/>
      <c r="H29" s="579"/>
      <c r="I29" s="579"/>
      <c r="J29" s="289" t="s">
        <v>655</v>
      </c>
      <c r="K29" s="549"/>
      <c r="L29" s="1676"/>
      <c r="M29" s="1676"/>
      <c r="R29" s="1676"/>
      <c r="U29" s="550"/>
      <c r="AA29" s="1672"/>
      <c r="AB29" s="1672"/>
      <c r="AC29" s="1672"/>
      <c r="AD29" s="1672"/>
      <c r="AE29" s="1672"/>
    </row>
    <row s="3644" customFormat="1" customHeight="1" ht="22.5">
      <c r="A30" s="994"/>
      <c r="C30" s="1676"/>
      <c r="D30" s="1678"/>
      <c r="E30" s="1704" t="s">
        <v>89</v>
      </c>
      <c r="F30" s="1701" t="s">
        <v>703</v>
      </c>
      <c r="G30" s="1694" t="s">
        <v>549</v>
      </c>
      <c r="H30" s="563"/>
      <c r="I30" s="563"/>
      <c r="J30" s="277"/>
      <c r="K30" s="549"/>
      <c r="L30" s="1676"/>
      <c r="M30" s="1676"/>
      <c r="R30" s="1676"/>
      <c r="U30" s="550"/>
      <c r="AA30" s="1672"/>
      <c r="AB30" s="1672"/>
      <c r="AC30" s="1672"/>
      <c r="AD30" s="1672"/>
      <c r="AE30" s="1672"/>
    </row>
    <row s="3644" customFormat="1" customHeight="1" ht="33.75">
      <c r="A31" s="994"/>
      <c r="C31" s="1676"/>
      <c r="D31" s="581"/>
      <c r="E31" s="1704" t="s">
        <v>90</v>
      </c>
      <c r="F31" s="1701" t="s">
        <v>704</v>
      </c>
      <c r="G31" s="1694" t="s">
        <v>549</v>
      </c>
      <c r="H31" s="563"/>
      <c r="I31" s="563"/>
      <c r="J31" s="277" t="s">
        <v>705</v>
      </c>
      <c r="K31" s="549"/>
      <c r="L31" s="1676"/>
      <c r="M31" s="1676"/>
      <c r="R31" s="1676"/>
      <c r="U31" s="550"/>
      <c r="AA31" s="1672"/>
      <c r="AB31" s="1672"/>
      <c r="AC31" s="1672"/>
      <c r="AD31" s="1672"/>
      <c r="AE31" s="1672"/>
    </row>
    <row s="3644" customFormat="1" customHeight="1" ht="22.5">
      <c r="A32" s="994"/>
      <c r="C32" s="1676"/>
      <c r="D32" s="1678"/>
      <c r="E32" s="1704" t="s">
        <v>664</v>
      </c>
      <c r="F32" s="696" t="s">
        <v>668</v>
      </c>
      <c r="G32" s="1694" t="s">
        <v>549</v>
      </c>
      <c r="H32" s="563"/>
      <c r="I32" s="563"/>
      <c r="J32" s="277" t="s">
        <v>706</v>
      </c>
      <c r="K32" s="549"/>
      <c r="L32" s="1676"/>
      <c r="M32" s="1676"/>
      <c r="R32" s="1676"/>
      <c r="U32" s="550"/>
      <c r="AA32" s="1672"/>
      <c r="AB32" s="1672"/>
      <c r="AC32" s="1672"/>
      <c r="AD32" s="1672"/>
      <c r="AE32" s="1672"/>
    </row>
    <row s="3644" customFormat="1" customHeight="1" ht="22.5">
      <c r="A33" s="994"/>
      <c r="C33" s="1676"/>
      <c r="D33" s="1678"/>
      <c r="E33" s="1704" t="s">
        <v>707</v>
      </c>
      <c r="F33" s="696" t="s">
        <v>708</v>
      </c>
      <c r="G33" s="1694" t="s">
        <v>549</v>
      </c>
      <c r="H33" s="563"/>
      <c r="I33" s="563"/>
      <c r="J33" s="277" t="s">
        <v>709</v>
      </c>
      <c r="K33" s="549"/>
      <c r="L33" s="1676"/>
      <c r="M33" s="1676"/>
      <c r="R33" s="1676"/>
      <c r="U33" s="550"/>
      <c r="AA33" s="1672"/>
      <c r="AB33" s="1672"/>
      <c r="AC33" s="1672"/>
      <c r="AD33" s="1672"/>
      <c r="AE33" s="1672"/>
    </row>
    <row s="3644" customFormat="1" customHeight="1" ht="22.5">
      <c r="A34" s="994"/>
      <c r="C34" s="1676"/>
      <c r="D34" s="1678"/>
      <c r="E34" s="1704" t="s">
        <v>710</v>
      </c>
      <c r="F34" s="696" t="s">
        <v>674</v>
      </c>
      <c r="G34" s="1694" t="s">
        <v>549</v>
      </c>
      <c r="H34" s="563"/>
      <c r="I34" s="563"/>
      <c r="J34" s="277" t="s">
        <v>711</v>
      </c>
      <c r="K34" s="549"/>
      <c r="L34" s="1676"/>
      <c r="M34" s="1676"/>
      <c r="R34" s="1676"/>
      <c r="U34" s="550"/>
      <c r="AA34" s="1672"/>
      <c r="AB34" s="1672"/>
      <c r="AC34" s="1672"/>
      <c r="AD34" s="1672"/>
      <c r="AE34" s="1672"/>
    </row>
    <row s="3644" customFormat="1" customHeight="1" ht="33.75">
      <c r="A35" s="994"/>
      <c r="C35" s="1676" t="s">
        <v>585</v>
      </c>
      <c r="D35" s="1678"/>
      <c r="E35" s="1704" t="s">
        <v>111</v>
      </c>
      <c r="F35" s="1701" t="s">
        <v>676</v>
      </c>
      <c r="G35" s="1697" t="s">
        <v>304</v>
      </c>
      <c r="H35" s="407"/>
      <c r="I35" s="407"/>
      <c r="J35" s="277" t="s">
        <v>712</v>
      </c>
      <c r="K35" s="549"/>
      <c r="L35" s="1676"/>
      <c r="M35" s="1676"/>
      <c r="R35" s="1676"/>
      <c r="U35" s="550"/>
      <c r="AA35" s="1672"/>
      <c r="AB35" s="1672"/>
      <c r="AC35" s="1672"/>
      <c r="AD35" s="1672"/>
      <c r="AE35" s="1672"/>
    </row>
    <row s="3644" customFormat="1" customHeight="1" ht="22.5">
      <c r="A36" s="994"/>
      <c r="C36" s="1676"/>
      <c r="D36" s="1678"/>
      <c r="E36" s="1704" t="s">
        <v>91</v>
      </c>
      <c r="F36" s="1701" t="s">
        <v>713</v>
      </c>
      <c r="G36" s="1694" t="s">
        <v>680</v>
      </c>
      <c r="H36" s="551"/>
      <c r="I36" s="551"/>
      <c r="J36" s="277" t="s">
        <v>681</v>
      </c>
      <c r="K36" s="549"/>
      <c r="L36" s="1676"/>
      <c r="M36" s="1676"/>
      <c r="R36" s="1676"/>
      <c r="U36" s="550"/>
      <c r="AA36" s="1672"/>
      <c r="AB36" s="1672"/>
      <c r="AC36" s="1672"/>
      <c r="AD36" s="1672"/>
      <c r="AE36" s="1672"/>
    </row>
    <row s="3644" customFormat="1" customHeight="1" ht="22.5">
      <c r="A37" s="994"/>
      <c r="C37" s="1676"/>
      <c r="D37" s="1678"/>
      <c r="E37" s="1704" t="s">
        <v>92</v>
      </c>
      <c r="F37" s="1701" t="s">
        <v>714</v>
      </c>
      <c r="G37" s="1694" t="s">
        <v>683</v>
      </c>
      <c r="H37" s="551"/>
      <c r="I37" s="551"/>
      <c r="J37" s="277" t="s">
        <v>684</v>
      </c>
      <c r="K37" s="549"/>
      <c r="L37" s="1676"/>
      <c r="M37" s="1676"/>
      <c r="R37" s="1676"/>
      <c r="U37" s="550"/>
      <c r="AA37" s="1672"/>
      <c r="AB37" s="1672"/>
      <c r="AC37" s="1672"/>
      <c r="AD37" s="1672"/>
      <c r="AE37" s="1672"/>
    </row>
    <row customHeight="1" ht="11.25">
      <c r="D38" s="1678"/>
    </row>
    <row customHeight="1" ht="26.25">
      <c r="D39" s="1678"/>
      <c r="E39" s="1273" t="s">
        <v>715</v>
      </c>
      <c r="F39" s="2106" t="s">
        <v>716</v>
      </c>
      <c r="G39" s="2106"/>
      <c r="H39" s="2106"/>
      <c r="I39" s="2106"/>
      <c r="J39" s="2106"/>
    </row>
    <row s="5684" customFormat="1" customHeight="1" ht="37.5">
      <c r="A40" s="994"/>
      <c r="B40" s="1676"/>
      <c r="C40" s="1676"/>
      <c r="D40" s="347"/>
      <c r="F40" s="2106" t="s">
        <v>717</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5684"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5684"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5684"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5684"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5684"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5684"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5684"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5684"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5684"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568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568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5684"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568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568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568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568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568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568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568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568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568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568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568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568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568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568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568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568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568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568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568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568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568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568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568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568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568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568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568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568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568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568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568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568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568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568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568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568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568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568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568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568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568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568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568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568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568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568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568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568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568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568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568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568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568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568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568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568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568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568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568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568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568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568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568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568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568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568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568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568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568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568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568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568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568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568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568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568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568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568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568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568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568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568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568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568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568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568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568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568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568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568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568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568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568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568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568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568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568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568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568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568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568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568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568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568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568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568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568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568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568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568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568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568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568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568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568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568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568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568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568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568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568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568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568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568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568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568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568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568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568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568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568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568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568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568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568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568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568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568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568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568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568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568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568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8C29E-4127-BDB6-2D37-47D4FCE07EA3}"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5859" width="9.140625" hidden="1" customWidth="1"/>
    <col min="2" max="2" style="2612" width="3.57421875" hidden="1" customWidth="1"/>
    <col min="3" max="3" style="3274" width="3.7109375" customWidth="1"/>
    <col min="4" max="4" style="3274" width="7.7109375" customWidth="1"/>
    <col min="5" max="5" style="3274" width="69.8515625" customWidth="1"/>
    <col min="6" max="6" style="3274" width="11.140625" customWidth="1"/>
    <col min="7" max="8" style="3274" width="44.00390625" hidden="1" customWidth="1"/>
    <col min="9" max="10" style="2624" width="44.00390625" customWidth="1"/>
    <col min="11" max="11" style="3274" width="74.00390625" customWidth="1"/>
    <col min="12" max="12" style="3274" width="3.7109375" customWidth="1"/>
    <col min="13" max="23" style="3274" width="10.57421875"/>
  </cols>
  <sheetData>
    <row s="2625"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4" customFormat="1" customHeight="1" ht="20.25">
      <c r="A4" s="958"/>
      <c r="B4" s="517"/>
      <c r="D4" s="2079" t="str">
        <f>IF(org=0,"Не определено",org)</f>
        <v>Филиал "Смоленская ГРЭС" ПАО "Юнипро"</v>
      </c>
      <c r="E4" s="2080"/>
      <c r="F4" s="2081"/>
    </row>
    <row customHeight="1" ht="11.25">
      <c r="C5" s="515"/>
      <c r="D5" s="594"/>
      <c r="E5" s="594"/>
      <c r="F5" s="594"/>
      <c r="G5" s="594"/>
      <c r="H5" s="758"/>
      <c r="I5" s="594"/>
      <c r="J5" s="758"/>
      <c r="K5" s="594"/>
    </row>
    <row customHeight="1" ht="0.75">
      <c r="C6" s="515"/>
      <c r="D6" s="515"/>
      <c r="E6" s="528"/>
      <c r="F6" s="620"/>
      <c r="G6" s="1029"/>
      <c r="H6" s="1029"/>
      <c r="I6" s="1029" t="s">
        <v>117</v>
      </c>
      <c r="J6" s="1029"/>
    </row>
    <row customHeight="1" ht="11.25">
      <c r="D7" s="717"/>
      <c r="E7" s="2213" t="s">
        <v>105</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561</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562</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4" customFormat="1" customHeight="1" ht="11.25">
      <c r="A10" s="1028"/>
      <c r="B10" s="517"/>
      <c r="D10" s="1955" t="s">
        <v>298</v>
      </c>
      <c r="E10" s="1956"/>
      <c r="F10" s="1956"/>
      <c r="G10" s="1956"/>
      <c r="H10" s="1956"/>
      <c r="I10" s="1956"/>
      <c r="J10" s="1957"/>
      <c r="K10" s="2036"/>
      <c r="L10" s="515"/>
    </row>
    <row s="2628" customFormat="1" customHeight="1" ht="22.5">
      <c r="A11" s="2233"/>
      <c r="B11" s="2233"/>
      <c r="C11" s="663"/>
      <c r="D11" s="709" t="s">
        <v>87</v>
      </c>
      <c r="E11" s="711" t="s">
        <v>718</v>
      </c>
      <c r="F11" s="711" t="s">
        <v>563</v>
      </c>
      <c r="G11" s="471" t="s">
        <v>301</v>
      </c>
      <c r="H11" s="471" t="s">
        <v>390</v>
      </c>
      <c r="I11" s="813" t="s">
        <v>301</v>
      </c>
      <c r="J11" s="814" t="s">
        <v>390</v>
      </c>
      <c r="K11" s="2090"/>
      <c r="L11" s="664"/>
    </row>
    <row s="2612" customFormat="1" customHeight="1" ht="10.5">
      <c r="A12" s="959"/>
      <c r="D12" s="1032" t="s">
        <v>109</v>
      </c>
      <c r="E12" s="1032" t="s">
        <v>110</v>
      </c>
      <c r="F12" s="1032" t="s">
        <v>89</v>
      </c>
      <c r="G12" s="1033" t="str">
        <f>G1&amp;".1"</f>
        <v>4.1</v>
      </c>
      <c r="H12" s="1033" t="str">
        <f>G1&amp;".2"</f>
        <v>4.2</v>
      </c>
      <c r="I12" s="1033" t="str">
        <f>I1&amp;".1"</f>
        <v>4.1</v>
      </c>
      <c r="J12" s="1033" t="str">
        <f>I1&amp;".2"</f>
        <v>4.2</v>
      </c>
      <c r="K12" s="1033"/>
    </row>
    <row customHeight="1" ht="22.5">
      <c r="A13" s="2232" t="s">
        <v>719</v>
      </c>
      <c r="D13" s="960" t="s">
        <v>109</v>
      </c>
      <c r="E13" s="267" t="s">
        <v>720</v>
      </c>
      <c r="F13" s="666" t="s">
        <v>721</v>
      </c>
      <c r="G13" s="563"/>
      <c r="H13" s="667"/>
      <c r="I13" s="563"/>
      <c r="J13" s="667"/>
      <c r="K13" s="277" t="s">
        <v>722</v>
      </c>
      <c r="L13" s="726"/>
    </row>
    <row customHeight="1" ht="22.5">
      <c r="A14" s="2232"/>
      <c r="D14" s="545" t="s">
        <v>110</v>
      </c>
      <c r="E14" s="267" t="s">
        <v>723</v>
      </c>
      <c r="F14" s="666" t="s">
        <v>724</v>
      </c>
      <c r="G14" s="563"/>
      <c r="H14" s="668"/>
      <c r="I14" s="563"/>
      <c r="J14" s="668"/>
      <c r="K14" s="277" t="s">
        <v>725</v>
      </c>
      <c r="L14" s="726"/>
    </row>
    <row s="2624" customFormat="1" customHeight="1" ht="78.75">
      <c r="A15" s="2232"/>
      <c r="B15" s="517"/>
      <c r="D15" s="960" t="s">
        <v>89</v>
      </c>
      <c r="E15" s="713" t="s">
        <v>726</v>
      </c>
      <c r="F15" s="957" t="s">
        <v>304</v>
      </c>
      <c r="G15" s="957" t="s">
        <v>304</v>
      </c>
      <c r="H15" s="92"/>
      <c r="I15" s="957" t="s">
        <v>304</v>
      </c>
      <c r="J15" s="92"/>
      <c r="K15" s="277" t="s">
        <v>727</v>
      </c>
      <c r="L15" s="726"/>
    </row>
    <row s="2624" customFormat="1" customHeight="1" ht="22.5">
      <c r="A16" s="2232"/>
      <c r="B16" s="517"/>
      <c r="D16" s="960" t="s">
        <v>324</v>
      </c>
      <c r="E16" s="961" t="s">
        <v>728</v>
      </c>
      <c r="F16" s="957" t="s">
        <v>729</v>
      </c>
      <c r="G16" s="823"/>
      <c r="H16" s="92"/>
      <c r="I16" s="823"/>
      <c r="J16" s="92"/>
      <c r="K16" s="277"/>
      <c r="L16" s="726"/>
    </row>
    <row s="2624" customFormat="1" customHeight="1" ht="22.5">
      <c r="A17" s="2232"/>
      <c r="B17" s="517"/>
      <c r="D17" s="960" t="s">
        <v>332</v>
      </c>
      <c r="E17" s="961" t="s">
        <v>730</v>
      </c>
      <c r="F17" s="957" t="s">
        <v>731</v>
      </c>
      <c r="G17" s="823"/>
      <c r="H17" s="92"/>
      <c r="I17" s="823"/>
      <c r="J17" s="92"/>
      <c r="K17" s="277"/>
      <c r="L17" s="726"/>
    </row>
    <row s="2624" customFormat="1" customHeight="1" ht="33.75">
      <c r="A18" s="2232"/>
      <c r="B18" s="517"/>
      <c r="D18" s="960" t="s">
        <v>334</v>
      </c>
      <c r="E18" s="961" t="s">
        <v>732</v>
      </c>
      <c r="F18" s="957" t="s">
        <v>568</v>
      </c>
      <c r="G18" s="686"/>
      <c r="H18" s="92"/>
      <c r="I18" s="686"/>
      <c r="J18" s="92"/>
      <c r="K18" s="277"/>
      <c r="L18" s="726"/>
    </row>
    <row customHeight="1" ht="101.25">
      <c r="A19" s="2232"/>
      <c r="D19" s="960" t="s">
        <v>90</v>
      </c>
      <c r="E19" s="267" t="s">
        <v>733</v>
      </c>
      <c r="F19" s="666" t="s">
        <v>543</v>
      </c>
      <c r="G19" s="669"/>
      <c r="H19" s="668"/>
      <c r="I19" s="962"/>
      <c r="J19" s="668"/>
      <c r="K19" s="277" t="s">
        <v>734</v>
      </c>
      <c r="L19" s="726"/>
    </row>
    <row s="2624" customFormat="1" customHeight="1" ht="18.75">
      <c r="A20" s="2232"/>
      <c r="C20" s="963"/>
      <c r="D20" s="960" t="s">
        <v>664</v>
      </c>
      <c r="E20" s="961" t="s">
        <v>735</v>
      </c>
      <c r="F20" s="957" t="s">
        <v>304</v>
      </c>
      <c r="G20" s="957" t="s">
        <v>304</v>
      </c>
      <c r="H20" s="956" t="s">
        <v>304</v>
      </c>
      <c r="I20" s="957" t="s">
        <v>304</v>
      </c>
      <c r="J20" s="956" t="s">
        <v>304</v>
      </c>
      <c r="K20" s="955"/>
      <c r="L20" s="726"/>
      <c r="W20" s="681"/>
    </row>
    <row s="2624" customFormat="1" customHeight="1" ht="33.75">
      <c r="A21" s="2232"/>
      <c r="C21" s="963"/>
      <c r="D21" s="960" t="s">
        <v>667</v>
      </c>
      <c r="E21" s="582" t="s">
        <v>736</v>
      </c>
      <c r="F21" s="957" t="s">
        <v>737</v>
      </c>
      <c r="G21" s="949"/>
      <c r="H21" s="92"/>
      <c r="I21" s="949"/>
      <c r="J21" s="92"/>
      <c r="K21" s="955"/>
      <c r="L21" s="726"/>
      <c r="W21" s="681"/>
    </row>
    <row s="2624" customFormat="1" customHeight="1" ht="33.75">
      <c r="A22" s="2232"/>
      <c r="C22" s="963"/>
      <c r="D22" s="960" t="s">
        <v>670</v>
      </c>
      <c r="E22" s="582" t="s">
        <v>738</v>
      </c>
      <c r="F22" s="957" t="s">
        <v>739</v>
      </c>
      <c r="G22" s="949"/>
      <c r="H22" s="92"/>
      <c r="I22" s="949"/>
      <c r="J22" s="92"/>
      <c r="K22" s="955"/>
      <c r="L22" s="726"/>
      <c r="W22" s="681"/>
    </row>
    <row s="2624" customFormat="1" customHeight="1" ht="22.5">
      <c r="A23" s="2232"/>
      <c r="C23" s="963"/>
      <c r="D23" s="960" t="s">
        <v>707</v>
      </c>
      <c r="E23" s="961" t="s">
        <v>740</v>
      </c>
      <c r="F23" s="957" t="s">
        <v>304</v>
      </c>
      <c r="G23" s="957" t="s">
        <v>304</v>
      </c>
      <c r="H23" s="956" t="s">
        <v>304</v>
      </c>
      <c r="I23" s="957" t="s">
        <v>304</v>
      </c>
      <c r="J23" s="956" t="s">
        <v>304</v>
      </c>
      <c r="K23" s="955"/>
      <c r="L23" s="726"/>
      <c r="W23" s="681"/>
    </row>
    <row s="2624" customFormat="1" customHeight="1" ht="22.5">
      <c r="A24" s="2232"/>
      <c r="C24" s="963"/>
      <c r="D24" s="960" t="s">
        <v>741</v>
      </c>
      <c r="E24" s="582" t="s">
        <v>742</v>
      </c>
      <c r="F24" s="957" t="s">
        <v>743</v>
      </c>
      <c r="G24" s="949"/>
      <c r="H24" s="692"/>
      <c r="I24" s="949"/>
      <c r="J24" s="692"/>
      <c r="K24" s="955"/>
      <c r="L24" s="726"/>
      <c r="W24" s="681"/>
    </row>
    <row s="2624" customFormat="1" customHeight="1" ht="22.5">
      <c r="A25" s="2232"/>
      <c r="C25" s="963"/>
      <c r="D25" s="960" t="s">
        <v>744</v>
      </c>
      <c r="E25" s="582" t="s">
        <v>745</v>
      </c>
      <c r="F25" s="957" t="s">
        <v>304</v>
      </c>
      <c r="G25" s="957" t="s">
        <v>304</v>
      </c>
      <c r="H25" s="956" t="s">
        <v>304</v>
      </c>
      <c r="I25" s="957" t="s">
        <v>304</v>
      </c>
      <c r="J25" s="956" t="s">
        <v>304</v>
      </c>
      <c r="K25" s="955"/>
      <c r="L25" s="726"/>
      <c r="W25" s="681"/>
    </row>
    <row s="2624" customFormat="1" customHeight="1" ht="18.75">
      <c r="A26" s="2232"/>
      <c r="C26" s="963"/>
      <c r="D26" s="960" t="s">
        <v>746</v>
      </c>
      <c r="E26" s="559" t="s">
        <v>747</v>
      </c>
      <c r="F26" s="957" t="s">
        <v>748</v>
      </c>
      <c r="G26" s="686"/>
      <c r="H26" s="692"/>
      <c r="I26" s="686"/>
      <c r="J26" s="692"/>
      <c r="K26" s="955"/>
      <c r="L26" s="726"/>
      <c r="W26" s="681"/>
    </row>
    <row s="2624" customFormat="1" customHeight="1" ht="18.75">
      <c r="A27" s="2232"/>
      <c r="C27" s="963"/>
      <c r="D27" s="960" t="s">
        <v>749</v>
      </c>
      <c r="E27" s="559" t="s">
        <v>750</v>
      </c>
      <c r="F27" s="957" t="s">
        <v>751</v>
      </c>
      <c r="G27" s="686"/>
      <c r="H27" s="692"/>
      <c r="I27" s="686"/>
      <c r="J27" s="692"/>
      <c r="K27" s="955"/>
      <c r="L27" s="726"/>
      <c r="W27" s="681"/>
    </row>
    <row s="2624" customFormat="1" customHeight="1" ht="18.75">
      <c r="A28" s="2232"/>
      <c r="C28" s="963"/>
      <c r="D28" s="960" t="s">
        <v>752</v>
      </c>
      <c r="E28" s="582" t="s">
        <v>753</v>
      </c>
      <c r="F28" s="957" t="s">
        <v>304</v>
      </c>
      <c r="G28" s="957" t="s">
        <v>304</v>
      </c>
      <c r="H28" s="956" t="s">
        <v>304</v>
      </c>
      <c r="I28" s="957" t="s">
        <v>304</v>
      </c>
      <c r="J28" s="956" t="s">
        <v>304</v>
      </c>
      <c r="K28" s="955"/>
      <c r="L28" s="726"/>
      <c r="W28" s="681"/>
    </row>
    <row s="2624" customFormat="1" customHeight="1" ht="18.75">
      <c r="A29" s="2232"/>
      <c r="C29" s="963"/>
      <c r="D29" s="960" t="s">
        <v>754</v>
      </c>
      <c r="E29" s="559" t="s">
        <v>747</v>
      </c>
      <c r="F29" s="957" t="s">
        <v>755</v>
      </c>
      <c r="G29" s="686"/>
      <c r="H29" s="692"/>
      <c r="I29" s="686"/>
      <c r="J29" s="692"/>
      <c r="K29" s="955"/>
      <c r="L29" s="726"/>
      <c r="W29" s="681"/>
    </row>
    <row s="2624" customFormat="1" customHeight="1" ht="18.75">
      <c r="A30" s="2232"/>
      <c r="C30" s="963"/>
      <c r="D30" s="960" t="s">
        <v>756</v>
      </c>
      <c r="E30" s="559" t="s">
        <v>757</v>
      </c>
      <c r="F30" s="957" t="s">
        <v>758</v>
      </c>
      <c r="G30" s="686"/>
      <c r="H30" s="692"/>
      <c r="I30" s="686"/>
      <c r="J30" s="692"/>
      <c r="K30" s="955"/>
      <c r="L30" s="726"/>
      <c r="W30" s="681"/>
    </row>
    <row customHeight="1" ht="126.75">
      <c r="A31" s="2232"/>
      <c r="D31" s="960" t="s">
        <v>111</v>
      </c>
      <c r="E31" s="267" t="s">
        <v>759</v>
      </c>
      <c r="F31" s="666" t="s">
        <v>555</v>
      </c>
      <c r="G31" s="563"/>
      <c r="H31" s="668"/>
      <c r="I31" s="563"/>
      <c r="J31" s="668"/>
      <c r="K31" s="277" t="s">
        <v>760</v>
      </c>
      <c r="L31" s="726"/>
    </row>
    <row customHeight="1" ht="56.25">
      <c r="A32" s="2232"/>
      <c r="D32" s="960" t="s">
        <v>91</v>
      </c>
      <c r="E32" s="267" t="s">
        <v>761</v>
      </c>
      <c r="F32" s="545" t="s">
        <v>731</v>
      </c>
      <c r="G32" s="563"/>
      <c r="H32" s="668"/>
      <c r="I32" s="563"/>
      <c r="J32" s="668"/>
      <c r="K32" s="277" t="s">
        <v>762</v>
      </c>
      <c r="L32" s="726"/>
    </row>
    <row customHeight="1" ht="11.25">
      <c r="A33" s="2232"/>
      <c r="E33" s="670"/>
      <c r="F33" s="167"/>
      <c r="G33" s="167"/>
      <c r="H33" s="167"/>
      <c r="I33" s="167"/>
      <c r="J33" s="167"/>
      <c r="K33" s="167"/>
    </row>
    <row customHeight="1" ht="12.75">
      <c r="A34" s="2232"/>
      <c r="D34" s="49">
        <v>1</v>
      </c>
      <c r="E34" s="331" t="s">
        <v>763</v>
      </c>
    </row>
    <row customHeight="1" ht="11.25">
      <c r="A35" s="2232"/>
      <c r="D35" s="369"/>
      <c r="E35" s="331" t="s">
        <v>764</v>
      </c>
    </row>
    <row s="2628" customFormat="1" customHeight="1" ht="11.25">
      <c r="A36" s="1040"/>
      <c r="B36" s="524"/>
      <c r="D36" s="1041"/>
      <c r="E36" s="1042"/>
    </row>
    <row s="2624" customFormat="1" customHeight="1" ht="22.5" hidden="1">
      <c r="A37" s="2232" t="s">
        <v>765</v>
      </c>
      <c r="B37" s="517"/>
      <c r="D37" s="960">
        <v>1</v>
      </c>
      <c r="E37" s="713" t="s">
        <v>766</v>
      </c>
      <c r="F37" s="666" t="s">
        <v>721</v>
      </c>
      <c r="G37" s="563"/>
      <c r="H37" s="525"/>
      <c r="I37" s="563"/>
      <c r="J37" s="525"/>
      <c r="K37" s="277" t="s">
        <v>767</v>
      </c>
    </row>
    <row s="2624" customFormat="1" customHeight="1" ht="22.5" hidden="1">
      <c r="A38" s="2232"/>
      <c r="B38" s="517"/>
      <c r="D38" s="675" t="s">
        <v>110</v>
      </c>
      <c r="E38" s="1039" t="s">
        <v>768</v>
      </c>
      <c r="F38" s="1043" t="s">
        <v>543</v>
      </c>
      <c r="G38" s="1043" t="s">
        <v>543</v>
      </c>
      <c r="H38" s="1037"/>
      <c r="I38" s="1043" t="s">
        <v>543</v>
      </c>
      <c r="J38" s="1037"/>
      <c r="K38" s="1038"/>
    </row>
    <row s="2624" customFormat="1" customHeight="1" ht="33.75" hidden="1">
      <c r="A39" s="2232"/>
      <c r="B39" s="517"/>
      <c r="D39" s="671" t="s">
        <v>622</v>
      </c>
      <c r="E39" s="729" t="s">
        <v>769</v>
      </c>
      <c r="F39" s="666" t="s">
        <v>770</v>
      </c>
      <c r="G39" s="674"/>
      <c r="H39" s="1030"/>
      <c r="I39" s="674"/>
      <c r="J39" s="1030"/>
      <c r="K39" s="277" t="s">
        <v>771</v>
      </c>
    </row>
    <row s="2624" customFormat="1" customHeight="1" ht="33.75" hidden="1">
      <c r="A40" s="2232"/>
      <c r="B40" s="517"/>
      <c r="D40" s="671" t="s">
        <v>625</v>
      </c>
      <c r="E40" s="729" t="s">
        <v>772</v>
      </c>
      <c r="F40" s="1034" t="s">
        <v>773</v>
      </c>
      <c r="G40" s="747"/>
      <c r="H40" s="1030"/>
      <c r="I40" s="747"/>
      <c r="J40" s="1030"/>
      <c r="K40" s="277" t="s">
        <v>774</v>
      </c>
    </row>
    <row s="2624" customFormat="1" customHeight="1" ht="22.5" hidden="1">
      <c r="A41" s="2232"/>
      <c r="B41" s="517"/>
      <c r="D41" s="671" t="s">
        <v>89</v>
      </c>
      <c r="E41" s="728" t="s">
        <v>775</v>
      </c>
      <c r="F41" s="666" t="s">
        <v>543</v>
      </c>
      <c r="G41" s="666" t="s">
        <v>543</v>
      </c>
      <c r="H41" s="1031"/>
      <c r="I41" s="666" t="s">
        <v>543</v>
      </c>
      <c r="J41" s="1031"/>
      <c r="K41" s="290"/>
    </row>
    <row s="2624" customFormat="1" customHeight="1" ht="45" hidden="1">
      <c r="A42" s="2232"/>
      <c r="B42" s="517"/>
      <c r="D42" s="671" t="s">
        <v>324</v>
      </c>
      <c r="E42" s="729" t="s">
        <v>776</v>
      </c>
      <c r="F42" s="666" t="s">
        <v>555</v>
      </c>
      <c r="G42" s="563"/>
      <c r="H42" s="1031"/>
      <c r="I42" s="563"/>
      <c r="J42" s="1031"/>
      <c r="K42" s="290" t="s">
        <v>777</v>
      </c>
    </row>
    <row s="2624" customFormat="1" customHeight="1" ht="45" hidden="1">
      <c r="A43" s="2232"/>
      <c r="B43" s="517"/>
      <c r="D43" s="671" t="s">
        <v>332</v>
      </c>
      <c r="E43" s="673" t="s">
        <v>778</v>
      </c>
      <c r="F43" s="1035" t="s">
        <v>555</v>
      </c>
      <c r="G43" s="748"/>
      <c r="H43" s="1030"/>
      <c r="I43" s="748"/>
      <c r="J43" s="1030"/>
      <c r="K43" s="290" t="s">
        <v>779</v>
      </c>
    </row>
    <row s="2624" customFormat="1" customHeight="1" ht="11.25" hidden="1">
      <c r="A44" s="2232"/>
      <c r="B44" s="517"/>
      <c r="D44" s="671" t="s">
        <v>90</v>
      </c>
      <c r="E44" s="672" t="s">
        <v>780</v>
      </c>
      <c r="F44" s="666" t="s">
        <v>770</v>
      </c>
      <c r="G44" s="674"/>
      <c r="H44" s="1030"/>
      <c r="I44" s="674"/>
      <c r="J44" s="1030"/>
      <c r="K44" s="277"/>
    </row>
    <row s="2624" customFormat="1" customHeight="1" ht="11.25" hidden="1">
      <c r="A45" s="2232"/>
      <c r="B45" s="517"/>
      <c r="D45" s="671" t="s">
        <v>664</v>
      </c>
      <c r="E45" s="673" t="s">
        <v>781</v>
      </c>
      <c r="F45" s="666" t="s">
        <v>770</v>
      </c>
      <c r="G45" s="674"/>
      <c r="H45" s="1030"/>
      <c r="I45" s="674"/>
      <c r="J45" s="1030"/>
      <c r="K45" s="277"/>
    </row>
    <row s="2624" customFormat="1" customHeight="1" ht="11.25" hidden="1">
      <c r="A46" s="2232"/>
      <c r="B46" s="517"/>
      <c r="D46" s="671" t="s">
        <v>707</v>
      </c>
      <c r="E46" s="673" t="s">
        <v>782</v>
      </c>
      <c r="F46" s="666" t="s">
        <v>770</v>
      </c>
      <c r="G46" s="674"/>
      <c r="H46" s="1030"/>
      <c r="I46" s="674"/>
      <c r="J46" s="1030"/>
      <c r="K46" s="277"/>
    </row>
    <row s="2624" customFormat="1" customHeight="1" ht="11.25" hidden="1">
      <c r="A47" s="2232"/>
      <c r="B47" s="517"/>
      <c r="D47" s="671" t="s">
        <v>710</v>
      </c>
      <c r="E47" s="673" t="s">
        <v>783</v>
      </c>
      <c r="F47" s="666" t="s">
        <v>770</v>
      </c>
      <c r="G47" s="674"/>
      <c r="H47" s="1030"/>
      <c r="I47" s="674"/>
      <c r="J47" s="1030"/>
      <c r="K47" s="277"/>
    </row>
    <row s="2624" customFormat="1" customHeight="1" ht="11.25" hidden="1">
      <c r="A48" s="2232"/>
      <c r="B48" s="517"/>
      <c r="D48" s="671" t="s">
        <v>784</v>
      </c>
      <c r="E48" s="677" t="s">
        <v>785</v>
      </c>
      <c r="F48" s="666" t="s">
        <v>770</v>
      </c>
      <c r="G48" s="674"/>
      <c r="H48" s="1030"/>
      <c r="I48" s="674"/>
      <c r="J48" s="1030"/>
      <c r="K48" s="277"/>
    </row>
    <row s="2624" customFormat="1" customHeight="1" ht="11.25" hidden="1">
      <c r="A49" s="2232"/>
      <c r="B49" s="517"/>
      <c r="D49" s="671" t="s">
        <v>786</v>
      </c>
      <c r="E49" s="677" t="s">
        <v>787</v>
      </c>
      <c r="F49" s="666" t="s">
        <v>770</v>
      </c>
      <c r="G49" s="674"/>
      <c r="H49" s="1030"/>
      <c r="I49" s="674"/>
      <c r="J49" s="1030"/>
      <c r="K49" s="277"/>
    </row>
    <row s="2624" customFormat="1" customHeight="1" ht="11.25" hidden="1">
      <c r="A50" s="2232"/>
      <c r="B50" s="517"/>
      <c r="D50" s="671" t="s">
        <v>788</v>
      </c>
      <c r="E50" s="673" t="s">
        <v>789</v>
      </c>
      <c r="F50" s="666" t="s">
        <v>770</v>
      </c>
      <c r="G50" s="674"/>
      <c r="H50" s="1030"/>
      <c r="I50" s="674"/>
      <c r="J50" s="1030"/>
      <c r="K50" s="277"/>
    </row>
    <row s="2624" customFormat="1" customHeight="1" ht="11.25" hidden="1">
      <c r="A51" s="2232"/>
      <c r="B51" s="517"/>
      <c r="D51" s="671" t="s">
        <v>790</v>
      </c>
      <c r="E51" s="673" t="s">
        <v>791</v>
      </c>
      <c r="F51" s="666" t="s">
        <v>770</v>
      </c>
      <c r="G51" s="674"/>
      <c r="H51" s="1030"/>
      <c r="I51" s="674"/>
      <c r="J51" s="1030"/>
      <c r="K51" s="277"/>
    </row>
    <row s="2624" customFormat="1" customHeight="1" ht="45" hidden="1">
      <c r="A52" s="2232"/>
      <c r="B52" s="517"/>
      <c r="D52" s="671" t="s">
        <v>111</v>
      </c>
      <c r="E52" s="672" t="s">
        <v>792</v>
      </c>
      <c r="F52" s="666" t="s">
        <v>770</v>
      </c>
      <c r="G52" s="674"/>
      <c r="H52" s="1030"/>
      <c r="I52" s="674"/>
      <c r="J52" s="1030"/>
      <c r="K52" s="277"/>
    </row>
    <row s="2624" customFormat="1" customHeight="1" ht="11.25" hidden="1">
      <c r="A53" s="2232"/>
      <c r="B53" s="517"/>
      <c r="D53" s="671" t="s">
        <v>313</v>
      </c>
      <c r="E53" s="673" t="s">
        <v>781</v>
      </c>
      <c r="F53" s="666" t="s">
        <v>770</v>
      </c>
      <c r="G53" s="674"/>
      <c r="H53" s="1030"/>
      <c r="I53" s="674"/>
      <c r="J53" s="1030"/>
      <c r="K53" s="277"/>
    </row>
    <row s="2624" customFormat="1" customHeight="1" ht="11.25" hidden="1">
      <c r="A54" s="2232"/>
      <c r="B54" s="517"/>
      <c r="D54" s="671" t="s">
        <v>315</v>
      </c>
      <c r="E54" s="673" t="s">
        <v>782</v>
      </c>
      <c r="F54" s="666" t="s">
        <v>770</v>
      </c>
      <c r="G54" s="674"/>
      <c r="H54" s="1030"/>
      <c r="I54" s="674"/>
      <c r="J54" s="1030"/>
      <c r="K54" s="277"/>
    </row>
    <row s="2624" customFormat="1" customHeight="1" ht="11.25" hidden="1">
      <c r="A55" s="2232"/>
      <c r="B55" s="517"/>
      <c r="D55" s="671" t="s">
        <v>318</v>
      </c>
      <c r="E55" s="673" t="s">
        <v>783</v>
      </c>
      <c r="F55" s="666" t="s">
        <v>770</v>
      </c>
      <c r="G55" s="674"/>
      <c r="H55" s="1030"/>
      <c r="I55" s="674"/>
      <c r="J55" s="1030"/>
      <c r="K55" s="277"/>
    </row>
    <row s="2624" customFormat="1" customHeight="1" ht="11.25" hidden="1">
      <c r="A56" s="2232"/>
      <c r="B56" s="517"/>
      <c r="D56" s="671" t="s">
        <v>793</v>
      </c>
      <c r="E56" s="677" t="s">
        <v>785</v>
      </c>
      <c r="F56" s="666" t="s">
        <v>770</v>
      </c>
      <c r="G56" s="674"/>
      <c r="H56" s="1030"/>
      <c r="I56" s="674"/>
      <c r="J56" s="1030"/>
      <c r="K56" s="277"/>
    </row>
    <row s="2624" customFormat="1" customHeight="1" ht="11.25" hidden="1">
      <c r="A57" s="2232"/>
      <c r="B57" s="517"/>
      <c r="D57" s="671" t="s">
        <v>794</v>
      </c>
      <c r="E57" s="677" t="s">
        <v>787</v>
      </c>
      <c r="F57" s="666" t="s">
        <v>770</v>
      </c>
      <c r="G57" s="674"/>
      <c r="H57" s="1030"/>
      <c r="I57" s="674"/>
      <c r="J57" s="1030"/>
      <c r="K57" s="277"/>
    </row>
    <row s="2624" customFormat="1" customHeight="1" ht="11.25" hidden="1">
      <c r="A58" s="2232"/>
      <c r="B58" s="517"/>
      <c r="D58" s="671" t="s">
        <v>320</v>
      </c>
      <c r="E58" s="673" t="s">
        <v>789</v>
      </c>
      <c r="F58" s="666" t="s">
        <v>770</v>
      </c>
      <c r="G58" s="674"/>
      <c r="H58" s="1030"/>
      <c r="I58" s="674"/>
      <c r="J58" s="1030"/>
      <c r="K58" s="277"/>
    </row>
    <row s="2624" customFormat="1" customHeight="1" ht="11.25" hidden="1">
      <c r="A59" s="2232"/>
      <c r="B59" s="517"/>
      <c r="D59" s="671" t="s">
        <v>795</v>
      </c>
      <c r="E59" s="673" t="s">
        <v>791</v>
      </c>
      <c r="F59" s="666" t="s">
        <v>770</v>
      </c>
      <c r="G59" s="674"/>
      <c r="H59" s="1030"/>
      <c r="I59" s="674"/>
      <c r="J59" s="1030"/>
      <c r="K59" s="277"/>
    </row>
    <row s="2624" customFormat="1" customHeight="1" ht="33.75" hidden="1">
      <c r="A60" s="2232"/>
      <c r="B60" s="517"/>
      <c r="D60" s="671" t="s">
        <v>91</v>
      </c>
      <c r="E60" s="672" t="s">
        <v>796</v>
      </c>
      <c r="F60" s="727" t="s">
        <v>555</v>
      </c>
      <c r="G60" s="748"/>
      <c r="H60" s="1030"/>
      <c r="I60" s="748"/>
      <c r="J60" s="1030"/>
      <c r="K60" s="290" t="s">
        <v>797</v>
      </c>
    </row>
    <row s="2624" customFormat="1" customHeight="1" ht="33.75" hidden="1">
      <c r="A61" s="2232"/>
      <c r="B61" s="517"/>
      <c r="D61" s="671" t="s">
        <v>92</v>
      </c>
      <c r="E61" s="672" t="s">
        <v>798</v>
      </c>
      <c r="F61" s="732" t="s">
        <v>731</v>
      </c>
      <c r="G61" s="674"/>
      <c r="H61" s="1030"/>
      <c r="I61" s="674"/>
      <c r="J61" s="1030"/>
      <c r="K61" s="277"/>
    </row>
    <row s="2624" customFormat="1" customHeight="1" ht="22.5" hidden="1">
      <c r="A62" s="2232"/>
      <c r="B62" s="517" t="s">
        <v>585</v>
      </c>
      <c r="D62" s="671" t="s">
        <v>112</v>
      </c>
      <c r="E62" s="672" t="s">
        <v>799</v>
      </c>
      <c r="F62" s="732" t="s">
        <v>304</v>
      </c>
      <c r="G62" s="388"/>
      <c r="H62" s="1030"/>
      <c r="I62" s="388"/>
      <c r="J62" s="1030"/>
      <c r="K62" s="277" t="s">
        <v>800</v>
      </c>
    </row>
    <row s="2624" customFormat="1" customHeight="1" ht="45" hidden="1">
      <c r="A63" s="2232"/>
      <c r="B63" s="517" t="s">
        <v>585</v>
      </c>
      <c r="D63" s="671" t="s">
        <v>801</v>
      </c>
      <c r="E63" s="673" t="s">
        <v>802</v>
      </c>
      <c r="F63" s="727" t="s">
        <v>304</v>
      </c>
      <c r="G63" s="388"/>
      <c r="H63" s="1030"/>
      <c r="I63" s="388"/>
      <c r="J63" s="1030"/>
      <c r="K63" s="277" t="s">
        <v>800</v>
      </c>
    </row>
    <row s="2628" customFormat="1" customHeight="1" ht="11.25">
      <c r="A64" s="1040"/>
      <c r="B64" s="524"/>
      <c r="D64" s="1041"/>
      <c r="E64" s="1042"/>
    </row>
    <row s="2624" customFormat="1" customHeight="1" ht="22.5" hidden="1">
      <c r="A65" s="2232" t="s">
        <v>803</v>
      </c>
      <c r="B65" s="517"/>
      <c r="D65" s="671">
        <v>1</v>
      </c>
      <c r="E65" s="750" t="s">
        <v>804</v>
      </c>
      <c r="F65" s="746" t="s">
        <v>721</v>
      </c>
      <c r="G65" s="747"/>
      <c r="H65" s="1036"/>
      <c r="I65" s="747"/>
      <c r="J65" s="1036"/>
      <c r="K65" s="289" t="s">
        <v>805</v>
      </c>
    </row>
    <row s="2624" customFormat="1" customHeight="1" ht="56.25" hidden="1">
      <c r="A66" s="2232"/>
      <c r="B66" s="517"/>
      <c r="D66" s="749" t="s">
        <v>110</v>
      </c>
      <c r="E66" s="713" t="s">
        <v>806</v>
      </c>
      <c r="F66" s="666" t="s">
        <v>543</v>
      </c>
      <c r="G66" s="666" t="s">
        <v>543</v>
      </c>
      <c r="H66" s="525"/>
      <c r="I66" s="666" t="s">
        <v>543</v>
      </c>
      <c r="J66" s="525"/>
      <c r="K66" s="277"/>
    </row>
    <row s="2624" customFormat="1" customHeight="1" ht="33.75" hidden="1">
      <c r="A67" s="2232"/>
      <c r="B67" s="517"/>
      <c r="D67" s="749" t="s">
        <v>619</v>
      </c>
      <c r="E67" s="961" t="s">
        <v>807</v>
      </c>
      <c r="F67" s="666" t="s">
        <v>773</v>
      </c>
      <c r="G67" s="733"/>
      <c r="H67" s="525"/>
      <c r="I67" s="733"/>
      <c r="J67" s="525"/>
      <c r="K67" s="277"/>
    </row>
    <row s="2624" customFormat="1" customHeight="1" ht="22.5" hidden="1">
      <c r="A68" s="2232"/>
      <c r="B68" s="517"/>
      <c r="D68" s="749" t="s">
        <v>305</v>
      </c>
      <c r="E68" s="961" t="s">
        <v>808</v>
      </c>
      <c r="F68" s="666" t="s">
        <v>773</v>
      </c>
      <c r="G68" s="733"/>
      <c r="H68" s="525"/>
      <c r="I68" s="733"/>
      <c r="J68" s="525"/>
      <c r="K68" s="277"/>
    </row>
    <row s="2624" customFormat="1" customHeight="1" ht="22.5" hidden="1">
      <c r="A69" s="2232"/>
      <c r="B69" s="517"/>
      <c r="D69" s="749" t="s">
        <v>308</v>
      </c>
      <c r="E69" s="961" t="s">
        <v>809</v>
      </c>
      <c r="F69" s="727" t="s">
        <v>555</v>
      </c>
      <c r="G69" s="748"/>
      <c r="H69" s="525"/>
      <c r="I69" s="748"/>
      <c r="J69" s="525"/>
      <c r="K69" s="277"/>
    </row>
    <row s="2624" customFormat="1" customHeight="1" ht="22.5" hidden="1">
      <c r="A70" s="2232"/>
      <c r="B70" s="517"/>
      <c r="D70" s="749" t="s">
        <v>639</v>
      </c>
      <c r="E70" s="961" t="s">
        <v>810</v>
      </c>
      <c r="F70" s="727" t="s">
        <v>555</v>
      </c>
      <c r="G70" s="748"/>
      <c r="H70" s="525"/>
      <c r="I70" s="748"/>
      <c r="J70" s="525"/>
      <c r="K70" s="277"/>
    </row>
    <row s="2624" customFormat="1" customHeight="1" ht="22.5" hidden="1">
      <c r="A71" s="2232"/>
      <c r="B71" s="517"/>
      <c r="D71" s="671" t="s">
        <v>89</v>
      </c>
      <c r="E71" s="672" t="s">
        <v>811</v>
      </c>
      <c r="F71" s="666" t="s">
        <v>773</v>
      </c>
      <c r="G71" s="563"/>
      <c r="H71" s="1037"/>
      <c r="I71" s="563"/>
      <c r="J71" s="1037"/>
      <c r="K71" s="290"/>
    </row>
    <row s="2624" customFormat="1" customHeight="1" ht="56.25" hidden="1">
      <c r="A72" s="2232"/>
      <c r="B72" s="517"/>
      <c r="D72" s="671" t="s">
        <v>90</v>
      </c>
      <c r="E72" s="672" t="s">
        <v>812</v>
      </c>
      <c r="F72" s="727" t="s">
        <v>555</v>
      </c>
      <c r="G72" s="748"/>
      <c r="H72" s="1030"/>
      <c r="I72" s="748"/>
      <c r="J72" s="1030"/>
      <c r="K72" s="290"/>
    </row>
    <row s="2624" customFormat="1" customHeight="1" ht="33.75" hidden="1">
      <c r="A73" s="2232"/>
      <c r="B73" s="517"/>
      <c r="D73" s="671" t="s">
        <v>111</v>
      </c>
      <c r="E73" s="672" t="s">
        <v>813</v>
      </c>
      <c r="F73" s="732" t="s">
        <v>731</v>
      </c>
      <c r="G73" s="674"/>
      <c r="H73" s="1030"/>
      <c r="I73" s="674"/>
      <c r="J73" s="1030"/>
      <c r="K73" s="277"/>
    </row>
    <row s="2624" customFormat="1" customHeight="1" ht="22.5" hidden="1">
      <c r="A74" s="2232"/>
      <c r="B74" s="517" t="s">
        <v>585</v>
      </c>
      <c r="D74" s="671" t="s">
        <v>91</v>
      </c>
      <c r="E74" s="672" t="s">
        <v>814</v>
      </c>
      <c r="F74" s="732" t="s">
        <v>304</v>
      </c>
      <c r="G74" s="388"/>
      <c r="H74" s="1030"/>
      <c r="I74" s="388"/>
      <c r="J74" s="1030"/>
      <c r="K74" s="277" t="s">
        <v>800</v>
      </c>
    </row>
    <row s="2624" customFormat="1" customHeight="1" ht="45" hidden="1">
      <c r="A75" s="2232"/>
      <c r="B75" s="517" t="s">
        <v>585</v>
      </c>
      <c r="D75" s="671" t="s">
        <v>815</v>
      </c>
      <c r="E75" s="673" t="s">
        <v>816</v>
      </c>
      <c r="F75" s="727" t="s">
        <v>304</v>
      </c>
      <c r="G75" s="388"/>
      <c r="H75" s="1030"/>
      <c r="I75" s="388"/>
      <c r="J75" s="1030"/>
      <c r="K75" s="277" t="s">
        <v>800</v>
      </c>
    </row>
    <row s="2628" customFormat="1" customHeight="1" ht="11.25">
      <c r="A76" s="1040"/>
      <c r="B76" s="524"/>
      <c r="D76" s="1041"/>
      <c r="E76" s="1042"/>
    </row>
    <row s="2624" customFormat="1" customHeight="1" ht="11.25" hidden="1">
      <c r="A77" s="2232" t="s">
        <v>817</v>
      </c>
      <c r="B77" s="517"/>
      <c r="D77" s="671">
        <v>1</v>
      </c>
      <c r="E77" s="672" t="s">
        <v>818</v>
      </c>
      <c r="F77" s="727" t="s">
        <v>721</v>
      </c>
      <c r="G77" s="730"/>
      <c r="H77" s="1030"/>
      <c r="I77" s="730"/>
      <c r="J77" s="1030"/>
      <c r="K77" s="277" t="s">
        <v>819</v>
      </c>
    </row>
    <row s="2624" customFormat="1" customHeight="1" ht="11.25" hidden="1">
      <c r="A78" s="2232"/>
      <c r="B78" s="517"/>
      <c r="D78" s="671" t="s">
        <v>110</v>
      </c>
      <c r="E78" s="672" t="s">
        <v>820</v>
      </c>
      <c r="F78" s="727" t="s">
        <v>721</v>
      </c>
      <c r="G78" s="730"/>
      <c r="H78" s="1030"/>
      <c r="I78" s="730"/>
      <c r="J78" s="1030"/>
      <c r="K78" s="277" t="s">
        <v>821</v>
      </c>
    </row>
    <row s="2624" customFormat="1" customHeight="1" ht="22.5" hidden="1">
      <c r="A79" s="2232"/>
      <c r="B79" s="517"/>
      <c r="D79" s="671" t="s">
        <v>89</v>
      </c>
      <c r="E79" s="728" t="s">
        <v>822</v>
      </c>
      <c r="F79" s="666" t="s">
        <v>770</v>
      </c>
      <c r="G79" s="730"/>
      <c r="H79" s="1030"/>
      <c r="I79" s="730"/>
      <c r="J79" s="1030"/>
      <c r="K79" s="277" t="s">
        <v>823</v>
      </c>
    </row>
    <row s="2624" customFormat="1" customHeight="1" ht="11.25" hidden="1">
      <c r="A80" s="2232"/>
      <c r="B80" s="517"/>
      <c r="D80" s="671" t="s">
        <v>324</v>
      </c>
      <c r="E80" s="729" t="s">
        <v>824</v>
      </c>
      <c r="F80" s="666" t="s">
        <v>770</v>
      </c>
      <c r="G80" s="730"/>
      <c r="H80" s="1030"/>
      <c r="I80" s="730"/>
      <c r="J80" s="1030"/>
      <c r="K80" s="277"/>
    </row>
    <row s="2624" customFormat="1" customHeight="1" ht="11.25" hidden="1">
      <c r="A81" s="2232"/>
      <c r="B81" s="517"/>
      <c r="D81" s="671" t="s">
        <v>332</v>
      </c>
      <c r="E81" s="729" t="s">
        <v>825</v>
      </c>
      <c r="F81" s="666" t="s">
        <v>770</v>
      </c>
      <c r="G81" s="730"/>
      <c r="H81" s="1030"/>
      <c r="I81" s="730"/>
      <c r="J81" s="1030"/>
      <c r="K81" s="277"/>
    </row>
    <row s="2624" customFormat="1" customHeight="1" ht="11.25" hidden="1">
      <c r="A82" s="2232"/>
      <c r="B82" s="517"/>
      <c r="D82" s="671" t="s">
        <v>334</v>
      </c>
      <c r="E82" s="729" t="s">
        <v>826</v>
      </c>
      <c r="F82" s="666" t="s">
        <v>770</v>
      </c>
      <c r="G82" s="730"/>
      <c r="H82" s="1030"/>
      <c r="I82" s="730"/>
      <c r="J82" s="1030"/>
      <c r="K82" s="277"/>
    </row>
    <row s="2624" customFormat="1" customHeight="1" ht="11.25" hidden="1">
      <c r="A83" s="2232"/>
      <c r="B83" s="517"/>
      <c r="D83" s="671" t="s">
        <v>336</v>
      </c>
      <c r="E83" s="729" t="s">
        <v>827</v>
      </c>
      <c r="F83" s="666" t="s">
        <v>770</v>
      </c>
      <c r="G83" s="730"/>
      <c r="H83" s="1030"/>
      <c r="I83" s="730"/>
      <c r="J83" s="1030"/>
      <c r="K83" s="277"/>
    </row>
    <row s="2624" customFormat="1" customHeight="1" ht="11.25" hidden="1">
      <c r="A84" s="2232"/>
      <c r="B84" s="517"/>
      <c r="D84" s="671" t="s">
        <v>828</v>
      </c>
      <c r="E84" s="729" t="s">
        <v>829</v>
      </c>
      <c r="F84" s="666" t="s">
        <v>770</v>
      </c>
      <c r="G84" s="730"/>
      <c r="H84" s="1030"/>
      <c r="I84" s="730"/>
      <c r="J84" s="1030"/>
      <c r="K84" s="277"/>
    </row>
    <row s="2624" customFormat="1" customHeight="1" ht="11.25" hidden="1">
      <c r="A85" s="2232"/>
      <c r="B85" s="517"/>
      <c r="D85" s="671" t="s">
        <v>830</v>
      </c>
      <c r="E85" s="729" t="s">
        <v>831</v>
      </c>
      <c r="F85" s="666" t="s">
        <v>770</v>
      </c>
      <c r="G85" s="730"/>
      <c r="H85" s="1030"/>
      <c r="I85" s="730"/>
      <c r="J85" s="1030"/>
      <c r="K85" s="277"/>
    </row>
    <row s="2624" customFormat="1" customHeight="1" ht="11.25" hidden="1">
      <c r="A86" s="2232"/>
      <c r="B86" s="517"/>
      <c r="D86" s="671" t="s">
        <v>832</v>
      </c>
      <c r="E86" s="729" t="s">
        <v>833</v>
      </c>
      <c r="F86" s="666" t="s">
        <v>770</v>
      </c>
      <c r="G86" s="730"/>
      <c r="H86" s="1030"/>
      <c r="I86" s="730"/>
      <c r="J86" s="1030"/>
      <c r="K86" s="277"/>
    </row>
    <row s="2624" customFormat="1" customHeight="1" ht="45" hidden="1">
      <c r="A87" s="2232"/>
      <c r="B87" s="517"/>
      <c r="D87" s="671" t="s">
        <v>90</v>
      </c>
      <c r="E87" s="672" t="s">
        <v>834</v>
      </c>
      <c r="F87" s="666" t="s">
        <v>770</v>
      </c>
      <c r="G87" s="730"/>
      <c r="H87" s="1030"/>
      <c r="I87" s="730"/>
      <c r="J87" s="1030"/>
      <c r="K87" s="277" t="s">
        <v>835</v>
      </c>
    </row>
    <row s="2624" customFormat="1" customHeight="1" ht="11.25" hidden="1">
      <c r="A88" s="2232"/>
      <c r="B88" s="517"/>
      <c r="D88" s="671" t="s">
        <v>664</v>
      </c>
      <c r="E88" s="729" t="s">
        <v>824</v>
      </c>
      <c r="F88" s="666" t="s">
        <v>770</v>
      </c>
      <c r="G88" s="730"/>
      <c r="H88" s="1030"/>
      <c r="I88" s="730"/>
      <c r="J88" s="1030"/>
      <c r="K88" s="277"/>
    </row>
    <row s="2624" customFormat="1" customHeight="1" ht="11.25" hidden="1">
      <c r="A89" s="2232"/>
      <c r="B89" s="517"/>
      <c r="D89" s="671" t="s">
        <v>707</v>
      </c>
      <c r="E89" s="729" t="s">
        <v>825</v>
      </c>
      <c r="F89" s="666" t="s">
        <v>770</v>
      </c>
      <c r="G89" s="730"/>
      <c r="H89" s="1030"/>
      <c r="I89" s="730"/>
      <c r="J89" s="1030"/>
      <c r="K89" s="277"/>
    </row>
    <row s="2624" customFormat="1" customHeight="1" ht="11.25" hidden="1">
      <c r="A90" s="2232"/>
      <c r="B90" s="517"/>
      <c r="D90" s="671" t="s">
        <v>710</v>
      </c>
      <c r="E90" s="729" t="s">
        <v>826</v>
      </c>
      <c r="F90" s="666" t="s">
        <v>770</v>
      </c>
      <c r="G90" s="730"/>
      <c r="H90" s="1030"/>
      <c r="I90" s="730"/>
      <c r="J90" s="1030"/>
      <c r="K90" s="277"/>
    </row>
    <row s="2624" customFormat="1" customHeight="1" ht="11.25" hidden="1">
      <c r="A91" s="2232"/>
      <c r="B91" s="517"/>
      <c r="D91" s="671" t="s">
        <v>788</v>
      </c>
      <c r="E91" s="729" t="s">
        <v>827</v>
      </c>
      <c r="F91" s="666" t="s">
        <v>770</v>
      </c>
      <c r="G91" s="730"/>
      <c r="H91" s="1030"/>
      <c r="I91" s="730"/>
      <c r="J91" s="1030"/>
      <c r="K91" s="277"/>
    </row>
    <row s="2624" customFormat="1" customHeight="1" ht="11.25" hidden="1">
      <c r="A92" s="2232"/>
      <c r="B92" s="517"/>
      <c r="D92" s="671" t="s">
        <v>790</v>
      </c>
      <c r="E92" s="729" t="s">
        <v>829</v>
      </c>
      <c r="F92" s="666" t="s">
        <v>770</v>
      </c>
      <c r="G92" s="730"/>
      <c r="H92" s="1030"/>
      <c r="I92" s="730"/>
      <c r="J92" s="1030"/>
      <c r="K92" s="277"/>
    </row>
    <row s="2624" customFormat="1" customHeight="1" ht="11.25" hidden="1">
      <c r="A93" s="2232"/>
      <c r="B93" s="517"/>
      <c r="D93" s="671" t="s">
        <v>836</v>
      </c>
      <c r="E93" s="729" t="s">
        <v>831</v>
      </c>
      <c r="F93" s="666" t="s">
        <v>770</v>
      </c>
      <c r="G93" s="730"/>
      <c r="H93" s="1030"/>
      <c r="I93" s="730"/>
      <c r="J93" s="1030"/>
      <c r="K93" s="277"/>
    </row>
    <row s="2624" customFormat="1" customHeight="1" ht="11.25" hidden="1">
      <c r="A94" s="2232"/>
      <c r="B94" s="517"/>
      <c r="D94" s="671" t="s">
        <v>837</v>
      </c>
      <c r="E94" s="729" t="s">
        <v>833</v>
      </c>
      <c r="F94" s="666" t="s">
        <v>770</v>
      </c>
      <c r="G94" s="730"/>
      <c r="H94" s="1030"/>
      <c r="I94" s="730"/>
      <c r="J94" s="1030"/>
      <c r="K94" s="277"/>
    </row>
    <row s="2624" customFormat="1" customHeight="1" ht="24.75" hidden="1">
      <c r="A95" s="2232"/>
      <c r="B95" s="517"/>
      <c r="D95" s="671" t="s">
        <v>111</v>
      </c>
      <c r="E95" s="672" t="s">
        <v>838</v>
      </c>
      <c r="F95" s="731" t="s">
        <v>555</v>
      </c>
      <c r="G95" s="733"/>
      <c r="H95" s="1030"/>
      <c r="I95" s="733"/>
      <c r="J95" s="1030"/>
      <c r="K95" s="277" t="s">
        <v>839</v>
      </c>
    </row>
    <row s="2624" customFormat="1" customHeight="1" ht="33.75" hidden="1">
      <c r="A96" s="2232"/>
      <c r="B96" s="517"/>
      <c r="D96" s="671" t="s">
        <v>91</v>
      </c>
      <c r="E96" s="672" t="s">
        <v>840</v>
      </c>
      <c r="F96" s="732" t="s">
        <v>731</v>
      </c>
      <c r="G96" s="734"/>
      <c r="H96" s="1030"/>
      <c r="I96" s="734"/>
      <c r="J96" s="1030"/>
      <c r="K96" s="277"/>
    </row>
    <row s="2624" customFormat="1" customHeight="1" ht="22.5" hidden="1">
      <c r="A97" s="2232"/>
      <c r="B97" s="517" t="s">
        <v>585</v>
      </c>
      <c r="D97" s="671" t="s">
        <v>92</v>
      </c>
      <c r="E97" s="672" t="s">
        <v>841</v>
      </c>
      <c r="F97" s="732" t="s">
        <v>304</v>
      </c>
      <c r="G97" s="391"/>
      <c r="H97" s="1030"/>
      <c r="I97" s="391"/>
      <c r="J97" s="1030"/>
      <c r="K97" s="277" t="s">
        <v>800</v>
      </c>
    </row>
    <row s="2624" customFormat="1" customHeight="1" ht="45" hidden="1">
      <c r="A98" s="2232"/>
      <c r="B98" s="517" t="s">
        <v>585</v>
      </c>
      <c r="D98" s="671" t="s">
        <v>842</v>
      </c>
      <c r="E98" s="673" t="s">
        <v>843</v>
      </c>
      <c r="F98" s="727" t="s">
        <v>304</v>
      </c>
      <c r="G98" s="391"/>
      <c r="H98" s="1030"/>
      <c r="I98" s="391"/>
      <c r="J98" s="1030"/>
      <c r="K98" s="277" t="s">
        <v>800</v>
      </c>
    </row>
    <row s="2624" customFormat="1" customHeight="1" ht="95.25" hidden="1">
      <c r="A99" s="2232"/>
      <c r="B99" s="517" t="s">
        <v>585</v>
      </c>
      <c r="D99" s="671" t="s">
        <v>112</v>
      </c>
      <c r="E99" s="672" t="s">
        <v>844</v>
      </c>
      <c r="F99" s="727" t="s">
        <v>304</v>
      </c>
      <c r="G99" s="391"/>
      <c r="H99" s="1030"/>
      <c r="I99" s="391"/>
      <c r="J99" s="1030"/>
      <c r="K99" s="277" t="s">
        <v>800</v>
      </c>
    </row>
    <row s="2624" customFormat="1" customHeight="1" ht="22.5" hidden="1">
      <c r="A100" s="2232"/>
      <c r="B100" s="517" t="s">
        <v>585</v>
      </c>
      <c r="D100" s="671" t="s">
        <v>148</v>
      </c>
      <c r="E100" s="672" t="s">
        <v>845</v>
      </c>
      <c r="F100" s="727" t="s">
        <v>304</v>
      </c>
      <c r="G100" s="391"/>
      <c r="H100" s="1030"/>
      <c r="I100" s="391"/>
      <c r="J100" s="1030"/>
      <c r="K100" s="277" t="s">
        <v>800</v>
      </c>
    </row>
    <row s="2628"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15283-B5F7-977A-E0A1-7C9639210CA4}"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272" width="9.140625" hidden="1" customWidth="1"/>
    <col min="2" max="2" style="3274" width="9.140625" hidden="1" customWidth="1"/>
    <col min="3" max="3" style="5958" width="4.7109375" customWidth="1"/>
    <col min="4" max="4" style="3274" width="6.28125" customWidth="1"/>
    <col min="5" max="5" style="3274" width="36.7109375" customWidth="1"/>
    <col min="6" max="6" style="3274" width="9.57421875" customWidth="1"/>
    <col min="7" max="7" style="2624" width="25.7109375" hidden="1" customWidth="1"/>
    <col min="8" max="8" style="2624" width="33.7109375" hidden="1" customWidth="1"/>
    <col min="9" max="9" style="3274" width="25.7109375" customWidth="1"/>
    <col min="10" max="10" style="3274" width="33.7109375" customWidth="1"/>
    <col min="11" max="11" style="2625" width="93.421875" customWidth="1"/>
    <col min="12" max="20" style="3274" width="10.57421875"/>
    <col min="21" max="21" style="5892" width="10.57421875"/>
  </cols>
  <sheetData>
    <row s="2625" customFormat="1" customHeight="1" ht="15" hidden="1">
      <c r="C1" s="678"/>
      <c r="G1" s="423">
        <v>4</v>
      </c>
      <c r="I1" s="423">
        <v>4</v>
      </c>
      <c r="U1" s="426"/>
    </row>
    <row s="2625" customFormat="1" customHeight="1" ht="15" hidden="1">
      <c r="C2" s="678"/>
      <c r="U2" s="426"/>
    </row>
    <row customHeight="1" ht="22.5" hidden="1">
      <c r="A3" s="511"/>
      <c r="B3" s="2234"/>
      <c r="C3" s="2235"/>
      <c r="D3" s="695" t="str">
        <f>B3&amp;".1"</f>
        <v>.1</v>
      </c>
      <c r="E3" s="696" t="s">
        <v>846</v>
      </c>
      <c r="F3" s="697" t="s">
        <v>304</v>
      </c>
      <c r="G3" s="692"/>
      <c r="H3" s="407"/>
      <c r="I3" s="692"/>
      <c r="J3" s="407"/>
      <c r="K3" s="277" t="s">
        <v>847</v>
      </c>
    </row>
    <row customHeight="1" ht="15" hidden="1">
      <c r="A4" s="511"/>
      <c r="B4" s="2234"/>
      <c r="C4" s="2235"/>
      <c r="D4" s="695" t="str">
        <f>B3&amp;".2"</f>
        <v>.2</v>
      </c>
      <c r="E4" s="696" t="s">
        <v>848</v>
      </c>
      <c r="F4" s="697" t="s">
        <v>304</v>
      </c>
      <c r="G4" s="1778" t="s">
        <v>24</v>
      </c>
      <c r="H4" s="407"/>
      <c r="I4" s="1778" t="s">
        <v>24</v>
      </c>
      <c r="J4" s="407"/>
      <c r="K4" s="277" t="s">
        <v>849</v>
      </c>
    </row>
    <row s="2625" customFormat="1" customHeight="1" ht="15" hidden="1">
      <c r="C5" s="678"/>
      <c r="U5" s="426"/>
    </row>
    <row customHeight="1" ht="22.5" hidden="1">
      <c r="A6" s="511"/>
      <c r="B6" s="2234"/>
      <c r="C6" s="2235"/>
      <c r="D6" s="695" t="str">
        <f>B6&amp;".1"</f>
        <v>.1</v>
      </c>
      <c r="E6" s="696" t="s">
        <v>850</v>
      </c>
      <c r="F6" s="697" t="s">
        <v>304</v>
      </c>
      <c r="G6" s="692"/>
      <c r="H6" s="407"/>
      <c r="I6" s="692"/>
      <c r="J6" s="407"/>
      <c r="K6" s="277" t="s">
        <v>851</v>
      </c>
    </row>
    <row customHeight="1" ht="15" hidden="1">
      <c r="A7" s="511"/>
      <c r="B7" s="2234"/>
      <c r="C7" s="2235"/>
      <c r="D7" s="695" t="str">
        <f>B6&amp;".2"</f>
        <v>.2</v>
      </c>
      <c r="E7" s="696" t="s">
        <v>848</v>
      </c>
      <c r="F7" s="697" t="s">
        <v>304</v>
      </c>
      <c r="G7" s="1778" t="s">
        <v>24</v>
      </c>
      <c r="H7" s="407"/>
      <c r="I7" s="1778" t="s">
        <v>24</v>
      </c>
      <c r="J7" s="407"/>
      <c r="K7" s="277" t="s">
        <v>849</v>
      </c>
    </row>
    <row s="2625" customFormat="1" customHeight="1" ht="15" hidden="1">
      <c r="C8" s="678"/>
      <c r="U8" s="426"/>
    </row>
    <row customHeight="1" ht="22.5" hidden="1">
      <c r="A9" s="511"/>
      <c r="B9" s="2234"/>
      <c r="C9" s="2235"/>
      <c r="D9" s="695" t="str">
        <f>B9&amp;".1"</f>
        <v>.1</v>
      </c>
      <c r="E9" s="696" t="s">
        <v>852</v>
      </c>
      <c r="F9" s="697" t="s">
        <v>304</v>
      </c>
      <c r="G9" s="703" t="s">
        <v>24</v>
      </c>
      <c r="H9" s="407" t="s">
        <v>24</v>
      </c>
      <c r="I9" s="703" t="s">
        <v>24</v>
      </c>
      <c r="J9" s="407" t="s">
        <v>24</v>
      </c>
      <c r="K9" s="277"/>
    </row>
    <row customHeight="1" ht="15" hidden="1">
      <c r="A10" s="511"/>
      <c r="B10" s="2234"/>
      <c r="C10" s="2235"/>
      <c r="D10" s="695" t="str">
        <f>B9&amp;".2"</f>
        <v>.2</v>
      </c>
      <c r="E10" s="696" t="s">
        <v>853</v>
      </c>
      <c r="F10" s="697" t="s">
        <v>304</v>
      </c>
      <c r="G10" s="1772" t="s">
        <v>24</v>
      </c>
      <c r="H10" s="407" t="s">
        <v>24</v>
      </c>
      <c r="I10" s="1772" t="s">
        <v>24</v>
      </c>
      <c r="J10" s="407" t="s">
        <v>24</v>
      </c>
      <c r="K10" s="277" t="s">
        <v>854</v>
      </c>
    </row>
    <row customHeight="1" ht="15" hidden="1">
      <c r="A11" s="511"/>
      <c r="B11" s="2234"/>
      <c r="C11" s="2235"/>
      <c r="D11" s="695" t="str">
        <f>B9&amp;".3"</f>
        <v>.3</v>
      </c>
      <c r="E11" s="696" t="s">
        <v>855</v>
      </c>
      <c r="F11" s="697" t="s">
        <v>304</v>
      </c>
      <c r="G11" s="1772" t="s">
        <v>24</v>
      </c>
      <c r="H11" s="407" t="s">
        <v>24</v>
      </c>
      <c r="I11" s="1772" t="s">
        <v>24</v>
      </c>
      <c r="J11" s="407" t="s">
        <v>24</v>
      </c>
      <c r="K11" s="277" t="s">
        <v>856</v>
      </c>
    </row>
    <row s="2625" customFormat="1" customHeight="1" ht="15" hidden="1">
      <c r="C12" s="678"/>
      <c r="U12" s="426"/>
    </row>
    <row customHeight="1" ht="33.75" hidden="1">
      <c r="A13" s="511"/>
      <c r="B13" s="2234"/>
      <c r="C13" s="2235"/>
      <c r="D13" s="695" t="str">
        <f>B13&amp;".1"</f>
        <v>.1</v>
      </c>
      <c r="E13" s="696" t="s">
        <v>857</v>
      </c>
      <c r="F13" s="697" t="s">
        <v>304</v>
      </c>
      <c r="G13" s="703" t="s">
        <v>24</v>
      </c>
      <c r="H13" s="407" t="s">
        <v>24</v>
      </c>
      <c r="I13" s="703" t="s">
        <v>24</v>
      </c>
      <c r="J13" s="407" t="s">
        <v>24</v>
      </c>
      <c r="K13" s="277" t="s">
        <v>858</v>
      </c>
    </row>
    <row customHeight="1" ht="15" hidden="1">
      <c r="B14" s="2234"/>
      <c r="C14" s="2235"/>
      <c r="D14" s="695" t="str">
        <f>B13&amp;".2"</f>
        <v>.2</v>
      </c>
      <c r="E14" s="696" t="s">
        <v>859</v>
      </c>
      <c r="F14" s="697" t="s">
        <v>304</v>
      </c>
      <c r="G14" s="1772" t="s">
        <v>24</v>
      </c>
      <c r="H14" s="407" t="s">
        <v>24</v>
      </c>
      <c r="I14" s="1772" t="s">
        <v>24</v>
      </c>
      <c r="J14" s="407" t="s">
        <v>24</v>
      </c>
      <c r="K14" s="277" t="s">
        <v>860</v>
      </c>
    </row>
    <row s="2625" customFormat="1" customHeight="1" ht="15" hidden="1">
      <c r="C15" s="678"/>
      <c r="U15" s="426"/>
    </row>
    <row s="2625" customFormat="1" customHeight="1" ht="15" hidden="1">
      <c r="C16" s="678"/>
      <c r="U16" s="426"/>
    </row>
    <row s="2625" customFormat="1" customHeight="1" ht="15" hidden="1">
      <c r="C17" s="678"/>
      <c r="U17" s="426"/>
    </row>
    <row s="2625" customFormat="1" customHeight="1" ht="15" hidden="1">
      <c r="C18" s="678"/>
      <c r="U18" s="426"/>
    </row>
    <row s="2625" customFormat="1" customHeight="1" ht="15" hidden="1">
      <c r="C19" s="678"/>
      <c r="U19" s="426"/>
    </row>
    <row s="2625"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Филиал "Смоленская ГРЭС" ПАО "Юнипро"</v>
      </c>
      <c r="E23" s="2053"/>
      <c r="F23" s="2053"/>
      <c r="G23" s="2053"/>
      <c r="H23" s="2053"/>
      <c r="I23" s="2053"/>
      <c r="J23" s="682"/>
      <c r="K23" s="543"/>
    </row>
    <row customHeight="1" ht="15">
      <c r="C24" s="162"/>
      <c r="D24" s="515"/>
      <c r="E24" s="515"/>
      <c r="F24" s="515"/>
      <c r="G24" s="543">
        <v>22</v>
      </c>
      <c r="H24" s="758"/>
      <c r="I24" s="543">
        <v>22</v>
      </c>
      <c r="J24" s="758"/>
    </row>
    <row s="2624" customFormat="1" customHeight="1" ht="0.75">
      <c r="A25" s="765"/>
      <c r="C25" s="162"/>
      <c r="D25" s="515"/>
      <c r="E25" s="515"/>
      <c r="F25" s="515"/>
      <c r="G25" s="543"/>
      <c r="H25" s="758"/>
      <c r="I25" s="543" t="s">
        <v>117</v>
      </c>
      <c r="J25" s="758"/>
      <c r="K25" s="423"/>
      <c r="U25" s="681"/>
    </row>
    <row customHeight="1" ht="15">
      <c r="C26" s="162"/>
      <c r="D26" s="717"/>
      <c r="E26" s="2213" t="s">
        <v>105</v>
      </c>
      <c r="F26" s="2214"/>
      <c r="G26" s="2236" t="str">
        <f>IF(G25="","",INDEX(DIFFERENTIATION_UNMERGE_VD,MATCH(G25,DIFFERENTIATION_ID_DIFF,0)))</f>
        <v/>
      </c>
      <c r="H26" s="2237"/>
      <c r="I26" s="2236">
        <f>IF(I25="","",INDEX(DIFFERENTIATION_UNMERGE_VD,MATCH(I25,DIFFERENTIATION_ID_DIFF,0)))</f>
        <v>0</v>
      </c>
      <c r="J26" s="2237"/>
      <c r="K26" s="2028" t="s">
        <v>299</v>
      </c>
    </row>
    <row s="2624" customFormat="1" customHeight="1" ht="15">
      <c r="A27" s="765"/>
      <c r="C27" s="162"/>
      <c r="D27" s="717"/>
      <c r="E27" s="2213" t="s">
        <v>561</v>
      </c>
      <c r="F27" s="2214"/>
      <c r="G27" s="2236" t="str">
        <f>IF(G25="","",INDEX(DIFFERENTIATION_UNMERGE_AREA,MATCH(G25,DIFFERENTIATION_ID_DIFF,0)))</f>
        <v/>
      </c>
      <c r="H27" s="2237"/>
      <c r="I27" s="2236" t="str">
        <f>IF(I25="","",INDEX(DIFFERENTIATION_UNMERGE_AREA,MATCH(I25,DIFFERENTIATION_ID_DIFF,0)))</f>
        <v/>
      </c>
      <c r="J27" s="2237"/>
      <c r="K27" s="2032"/>
      <c r="U27" s="681"/>
    </row>
    <row s="2624" customFormat="1" customHeight="1" ht="15">
      <c r="A28" s="765"/>
      <c r="C28" s="162"/>
      <c r="D28" s="717"/>
      <c r="E28" s="2213" t="s">
        <v>562</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4" customFormat="1" customHeight="1" ht="15">
      <c r="A29" s="765"/>
      <c r="C29" s="162"/>
      <c r="D29" s="2215" t="s">
        <v>298</v>
      </c>
      <c r="E29" s="2216"/>
      <c r="F29" s="2216"/>
      <c r="G29" s="893"/>
      <c r="H29" s="893"/>
      <c r="I29" s="893"/>
      <c r="J29" s="894"/>
      <c r="K29" s="2032"/>
      <c r="U29" s="681"/>
    </row>
    <row customHeight="1" ht="33.75">
      <c r="C30" s="162"/>
      <c r="D30" s="767" t="s">
        <v>87</v>
      </c>
      <c r="E30" s="766" t="s">
        <v>300</v>
      </c>
      <c r="F30" s="766" t="s">
        <v>563</v>
      </c>
      <c r="G30" s="814" t="s">
        <v>301</v>
      </c>
      <c r="H30" s="813" t="s">
        <v>390</v>
      </c>
      <c r="I30" s="690" t="s">
        <v>301</v>
      </c>
      <c r="J30" s="471" t="s">
        <v>390</v>
      </c>
      <c r="K30" s="2038"/>
    </row>
    <row customHeight="1" ht="15" hidden="1">
      <c r="C31" s="162"/>
      <c r="D31" s="599"/>
      <c r="E31" s="599"/>
      <c r="F31" s="599"/>
      <c r="G31" s="665"/>
      <c r="H31" s="665"/>
      <c r="I31" s="665"/>
      <c r="J31" s="665"/>
      <c r="K31" s="277"/>
    </row>
    <row customHeight="1" ht="22.5">
      <c r="A32" s="511"/>
      <c r="B32" s="511" t="s">
        <v>861</v>
      </c>
      <c r="C32" s="532"/>
      <c r="D32" s="698">
        <v>1</v>
      </c>
      <c r="E32" s="699" t="s">
        <v>862</v>
      </c>
      <c r="F32" s="697" t="s">
        <v>304</v>
      </c>
      <c r="G32" s="819" t="s">
        <v>304</v>
      </c>
      <c r="H32" s="819" t="s">
        <v>304</v>
      </c>
      <c r="I32" s="697" t="s">
        <v>304</v>
      </c>
      <c r="J32" s="697" t="s">
        <v>304</v>
      </c>
      <c r="K32" s="277"/>
    </row>
    <row customHeight="1" ht="11.25">
      <c r="A33" s="511"/>
      <c r="C33" s="511"/>
      <c r="D33" s="343"/>
      <c r="E33" s="586" t="s">
        <v>583</v>
      </c>
      <c r="F33" s="578"/>
      <c r="G33" s="578"/>
      <c r="H33" s="578"/>
      <c r="I33" s="578"/>
      <c r="J33" s="578"/>
      <c r="K33" s="579"/>
      <c r="U33" s="511"/>
    </row>
    <row customHeight="1" ht="22.5">
      <c r="A34" s="511"/>
      <c r="B34" s="587" t="s">
        <v>863</v>
      </c>
      <c r="C34" s="532"/>
      <c r="D34" s="698">
        <v>2</v>
      </c>
      <c r="E34" s="699" t="s">
        <v>864</v>
      </c>
      <c r="F34" s="826" t="s">
        <v>304</v>
      </c>
      <c r="G34" s="826" t="s">
        <v>304</v>
      </c>
      <c r="H34" s="826" t="s">
        <v>304</v>
      </c>
      <c r="I34" s="697"/>
      <c r="J34" s="697"/>
      <c r="K34" s="277"/>
    </row>
    <row customHeight="1" ht="11.25">
      <c r="A35" s="511"/>
      <c r="C35" s="511"/>
      <c r="D35" s="343"/>
      <c r="E35" s="586" t="s">
        <v>865</v>
      </c>
      <c r="F35" s="578"/>
      <c r="G35" s="700"/>
      <c r="H35" s="578"/>
      <c r="I35" s="700"/>
      <c r="J35" s="578"/>
      <c r="K35" s="579"/>
      <c r="U35" s="511"/>
    </row>
    <row customHeight="1" ht="67.5">
      <c r="A36" s="511"/>
      <c r="B36" s="511" t="s">
        <v>866</v>
      </c>
      <c r="C36" s="532"/>
      <c r="D36" s="698">
        <v>3</v>
      </c>
      <c r="E36" s="699" t="s">
        <v>867</v>
      </c>
      <c r="F36" s="701" t="s">
        <v>304</v>
      </c>
      <c r="G36" s="820" t="s">
        <v>868</v>
      </c>
      <c r="H36" s="819" t="s">
        <v>304</v>
      </c>
      <c r="I36" s="530" t="s">
        <v>868</v>
      </c>
      <c r="J36" s="697" t="s">
        <v>304</v>
      </c>
      <c r="K36" s="277" t="s">
        <v>869</v>
      </c>
    </row>
    <row customHeight="1" ht="11.25">
      <c r="A37" s="511"/>
      <c r="C37" s="511"/>
      <c r="D37" s="343"/>
      <c r="E37" s="586" t="s">
        <v>870</v>
      </c>
      <c r="F37" s="578"/>
      <c r="G37" s="700"/>
      <c r="H37" s="700"/>
      <c r="I37" s="700"/>
      <c r="J37" s="700"/>
      <c r="K37" s="579"/>
      <c r="U37" s="511"/>
    </row>
    <row customHeight="1" ht="67.5">
      <c r="A38" s="511"/>
      <c r="B38" s="511" t="s">
        <v>871</v>
      </c>
      <c r="C38" s="532"/>
      <c r="D38" s="698">
        <v>4</v>
      </c>
      <c r="E38" s="699" t="s">
        <v>872</v>
      </c>
      <c r="F38" s="701" t="s">
        <v>304</v>
      </c>
      <c r="G38" s="820" t="s">
        <v>868</v>
      </c>
      <c r="H38" s="821" t="s">
        <v>304</v>
      </c>
      <c r="I38" s="530" t="s">
        <v>868</v>
      </c>
      <c r="J38" s="527" t="s">
        <v>304</v>
      </c>
      <c r="K38" s="685" t="s">
        <v>873</v>
      </c>
    </row>
    <row customHeight="1" ht="11.25">
      <c r="A39" s="511"/>
      <c r="C39" s="511"/>
      <c r="D39" s="343"/>
      <c r="E39" s="586" t="s">
        <v>874</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E00A3-DCE5-A4F9-1D9B-3F5A0229DDA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5959" width="6.7109375" hidden="1" customWidth="1"/>
    <col min="4" max="4" style="2625" width="6.7109375" hidden="1" customWidth="1"/>
    <col min="5" max="5" style="2628" width="3.7109375" customWidth="1"/>
    <col min="6" max="6" style="2624" width="6.28125" customWidth="1"/>
    <col min="7" max="7" style="2624" width="37.7109375" customWidth="1"/>
    <col min="8" max="8" style="3061" width="16.57421875" customWidth="1"/>
    <col min="9" max="10" style="2624" width="19.7109375" customWidth="1"/>
    <col min="11" max="11" style="2624" width="25.00390625" customWidth="1"/>
    <col min="12" max="13" style="2624" width="25.7109375" customWidth="1"/>
    <col min="14" max="16" style="2624" width="17.7109375" customWidth="1"/>
    <col min="17" max="24" style="2624" width="19.7109375" customWidth="1"/>
    <col min="25" max="25" style="2624" width="8.00390625" customWidth="1"/>
    <col min="26" max="26" style="2624" width="3.28125" customWidth="1"/>
    <col min="27" max="27" style="2624" width="6.28125" customWidth="1"/>
    <col min="28" max="28" style="2624" width="34.140625" customWidth="1"/>
    <col min="29" max="30" style="2624" width="9.140625"/>
  </cols>
  <sheetData>
    <row s="2625" customFormat="1" customHeight="1" ht="10.5" hidden="1">
      <c r="A1" s="901"/>
      <c r="B1" s="901"/>
      <c r="C1" s="901"/>
      <c r="E1" s="543"/>
      <c r="H1" s="1168"/>
    </row>
    <row customHeight="1" ht="10.5" hidden="1"/>
    <row s="3218"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3070" customFormat="1" customHeight="1" ht="15.75">
      <c r="A6" s="1174"/>
      <c r="B6" s="1174"/>
      <c r="C6" s="1174"/>
      <c r="D6" s="1168"/>
      <c r="E6" s="1675"/>
      <c r="F6" s="2141" t="str">
        <f>IF(org=0,"Не определено",org)</f>
        <v>Филиал "Смоленская ГРЭС" ПАО "Юнипро"</v>
      </c>
      <c r="G6" s="2141"/>
      <c r="H6" s="2141"/>
      <c r="I6" s="2141"/>
      <c r="J6" s="2141"/>
      <c r="K6" s="2141"/>
      <c r="M6" s="588"/>
      <c r="AB6" s="1156"/>
    </row>
    <row r="8" customHeight="1" ht="10.5">
      <c r="A8" s="1058"/>
      <c r="B8" s="1058"/>
      <c r="C8" s="1058"/>
      <c r="F8" s="1955" t="s">
        <v>298</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87</v>
      </c>
      <c r="G9" s="1971" t="s">
        <v>875</v>
      </c>
      <c r="H9" s="2028" t="s">
        <v>876</v>
      </c>
      <c r="I9" s="1971" t="s">
        <v>877</v>
      </c>
      <c r="J9" s="1971" t="s">
        <v>878</v>
      </c>
      <c r="K9" s="1971" t="s">
        <v>879</v>
      </c>
      <c r="L9" s="1971" t="s">
        <v>880</v>
      </c>
      <c r="M9" s="1971" t="s">
        <v>881</v>
      </c>
      <c r="N9" s="2062" t="s">
        <v>882</v>
      </c>
      <c r="O9" s="2062"/>
      <c r="P9" s="2062"/>
      <c r="Q9" s="2242" t="s">
        <v>883</v>
      </c>
      <c r="R9" s="2243"/>
      <c r="S9" s="2243"/>
      <c r="T9" s="2244"/>
      <c r="U9" s="2242" t="s">
        <v>884</v>
      </c>
      <c r="V9" s="2243"/>
      <c r="W9" s="2243"/>
      <c r="X9" s="2244"/>
      <c r="Y9" s="1955" t="s">
        <v>885</v>
      </c>
      <c r="Z9" s="1956"/>
      <c r="AA9" s="1956"/>
      <c r="AB9" s="1957"/>
    </row>
    <row customHeight="1" ht="41.25">
      <c r="A10" s="911"/>
      <c r="B10" s="911"/>
      <c r="C10" s="911"/>
      <c r="F10" s="2028"/>
      <c r="G10" s="2028"/>
      <c r="H10" s="2090"/>
      <c r="I10" s="2028"/>
      <c r="J10" s="2028"/>
      <c r="K10" s="2028"/>
      <c r="L10" s="2028"/>
      <c r="M10" s="2028"/>
      <c r="N10" s="909" t="s">
        <v>886</v>
      </c>
      <c r="O10" s="909" t="s">
        <v>887</v>
      </c>
      <c r="P10" s="910" t="s">
        <v>888</v>
      </c>
      <c r="Q10" s="921" t="s">
        <v>88</v>
      </c>
      <c r="R10" s="921" t="s">
        <v>889</v>
      </c>
      <c r="S10" s="921" t="s">
        <v>890</v>
      </c>
      <c r="T10" s="922" t="s">
        <v>891</v>
      </c>
      <c r="U10" s="921" t="s">
        <v>88</v>
      </c>
      <c r="V10" s="921" t="s">
        <v>892</v>
      </c>
      <c r="W10" s="921" t="s">
        <v>890</v>
      </c>
      <c r="X10" s="922" t="s">
        <v>891</v>
      </c>
      <c r="Y10" s="289" t="s">
        <v>893</v>
      </c>
      <c r="Z10" s="1955" t="s">
        <v>87</v>
      </c>
      <c r="AA10" s="1957"/>
      <c r="AB10" s="1056" t="s">
        <v>894</v>
      </c>
    </row>
    <row s="2612" customFormat="1" customHeight="1" ht="5.25" hidden="1">
      <c r="A11" s="1059"/>
      <c r="B11" s="1059"/>
      <c r="C11" s="1059"/>
      <c r="E11" s="1057"/>
      <c r="F11" s="2240" t="s">
        <v>376</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895</v>
      </c>
    </row>
    <row s="2612"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896</v>
      </c>
      <c r="H13" s="1176"/>
      <c r="I13" s="578"/>
      <c r="J13" s="578"/>
      <c r="K13" s="578"/>
      <c r="L13" s="578"/>
      <c r="M13" s="578"/>
      <c r="N13" s="578"/>
      <c r="O13" s="578"/>
      <c r="P13" s="578"/>
      <c r="Q13" s="578"/>
      <c r="R13" s="578"/>
      <c r="S13" s="578"/>
      <c r="T13" s="578"/>
      <c r="U13" s="578"/>
      <c r="V13" s="578"/>
      <c r="W13" s="578"/>
      <c r="X13" s="578"/>
      <c r="Y13" s="578"/>
      <c r="Z13" s="702"/>
      <c r="AA13" s="702"/>
      <c r="AB13" s="923"/>
    </row>
    <row r="15" s="2612"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62188-A461-22FC-644C-DC9BF38236F6}"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5959" width="4.140625" hidden="1" customWidth="1"/>
    <col min="4" max="4" style="2625" width="4.140625" hidden="1" customWidth="1"/>
    <col min="5" max="5" style="2628" width="3.7109375" customWidth="1"/>
    <col min="6" max="6" style="2624" width="14.421875" customWidth="1"/>
    <col min="7" max="7" style="2624" width="3.7109375" customWidth="1"/>
    <col min="8" max="8" style="3061" width="7.7109375" customWidth="1"/>
    <col min="9" max="10" style="2624" width="16.7109375" customWidth="1"/>
    <col min="11" max="11" style="2624" width="25.7109375" customWidth="1"/>
    <col min="12" max="12" style="6011" width="8.00390625" customWidth="1"/>
    <col min="13" max="13" style="6011" width="15.57421875" customWidth="1"/>
    <col min="14" max="14" style="2624" width="3.28125" customWidth="1"/>
    <col min="15" max="15" style="2624" width="4.7109375" customWidth="1"/>
    <col min="16" max="16" style="2624" width="9.00390625" customWidth="1"/>
    <col min="17" max="17" style="2624" width="21.7109375" customWidth="1"/>
    <col min="18" max="18" style="2624" width="14.7109375" customWidth="1"/>
    <col min="19" max="20" style="2624" width="17.7109375" customWidth="1"/>
    <col min="21" max="21" style="2624" width="9.7109375" customWidth="1"/>
    <col min="22" max="22" style="2624" width="12.7109375" customWidth="1"/>
    <col min="23" max="23" style="2624" width="9.7109375" customWidth="1"/>
    <col min="24" max="24" style="2624" width="21.7109375" customWidth="1"/>
    <col min="25" max="25" style="2624" width="12.7109375" customWidth="1"/>
    <col min="26" max="26" style="2624" width="3.28125" customWidth="1"/>
    <col min="27" max="27" style="2624" width="7.140625" customWidth="1"/>
    <col min="28" max="28" style="2624" width="38.421875" customWidth="1"/>
    <col min="29" max="29" style="2624" width="15.7109375" customWidth="1"/>
    <col min="30" max="30" style="6011" width="37.57421875" customWidth="1"/>
    <col min="31" max="31" style="2624" width="15.7109375" customWidth="1"/>
    <col min="32" max="33" style="2624" width="16.7109375" customWidth="1"/>
    <col min="34" max="34" style="6033" width="16.7109375" customWidth="1"/>
    <col min="35" max="35" style="6034" width="16.7109375" customWidth="1"/>
    <col min="36" max="37" style="2624" width="16.7109375" customWidth="1"/>
    <col min="38" max="58" style="2624" width="9.140625"/>
  </cols>
  <sheetData>
    <row s="2625" customFormat="1" customHeight="1" ht="10.5" hidden="1">
      <c r="A1" s="901"/>
      <c r="B1" s="901"/>
      <c r="C1" s="901"/>
      <c r="E1" s="543"/>
      <c r="H1" s="1168"/>
      <c r="L1" s="1136"/>
      <c r="M1" s="1136"/>
      <c r="AD1" s="1136"/>
      <c r="AH1" s="1155"/>
      <c r="AI1" s="1148"/>
    </row>
    <row customHeight="1" ht="10.5" hidden="1"/>
    <row s="3218"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Филиал "Смоленская ГРЭС" ПАО "Юнипро"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298</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897</v>
      </c>
      <c r="G9" s="2249" t="s">
        <v>898</v>
      </c>
      <c r="H9" s="2250"/>
      <c r="I9" s="1971" t="s">
        <v>899</v>
      </c>
      <c r="J9" s="1971"/>
      <c r="K9" s="1971" t="s">
        <v>900</v>
      </c>
      <c r="L9" s="1971"/>
      <c r="M9" s="1971"/>
      <c r="N9" s="1971"/>
      <c r="O9" s="1971"/>
      <c r="P9" s="1971"/>
      <c r="Q9" s="1971"/>
      <c r="R9" s="1971"/>
      <c r="S9" s="1971"/>
      <c r="T9" s="1971"/>
      <c r="U9" s="1971"/>
      <c r="V9" s="1971"/>
      <c r="W9" s="1971"/>
      <c r="X9" s="1971"/>
      <c r="Y9" s="1971"/>
      <c r="Z9" s="2029" t="s">
        <v>901</v>
      </c>
      <c r="AA9" s="2030"/>
      <c r="AB9" s="1971" t="s">
        <v>902</v>
      </c>
      <c r="AC9" s="1971"/>
      <c r="AD9" s="1971"/>
      <c r="AE9" s="1971"/>
      <c r="AF9" s="2028" t="s">
        <v>903</v>
      </c>
      <c r="AG9" s="1971" t="s">
        <v>904</v>
      </c>
      <c r="AH9" s="1971"/>
      <c r="AI9" s="2028" t="s">
        <v>905</v>
      </c>
      <c r="AJ9" s="1971" t="s">
        <v>906</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907</v>
      </c>
      <c r="L10" s="1955" t="s">
        <v>908</v>
      </c>
      <c r="M10" s="1957"/>
      <c r="N10" s="1971" t="s">
        <v>909</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6011" customFormat="1" customHeight="1" ht="23.25">
      <c r="A11" s="1137"/>
      <c r="B11" s="1137"/>
      <c r="C11" s="1137"/>
      <c r="D11" s="1136"/>
      <c r="E11" s="1138"/>
      <c r="F11" s="2248"/>
      <c r="G11" s="2251"/>
      <c r="H11" s="2252"/>
      <c r="I11" s="1971"/>
      <c r="J11" s="1971"/>
      <c r="K11" s="1971"/>
      <c r="L11" s="2028" t="s">
        <v>910</v>
      </c>
      <c r="M11" s="2028" t="s">
        <v>911</v>
      </c>
      <c r="N11" s="1971" t="s">
        <v>912</v>
      </c>
      <c r="O11" s="1971"/>
      <c r="P11" s="2246" t="s">
        <v>893</v>
      </c>
      <c r="Q11" s="2246" t="s">
        <v>913</v>
      </c>
      <c r="R11" s="2246" t="s">
        <v>914</v>
      </c>
      <c r="S11" s="2246" t="s">
        <v>915</v>
      </c>
      <c r="T11" s="2246"/>
      <c r="U11" s="2246"/>
      <c r="V11" s="2246"/>
      <c r="W11" s="2246"/>
      <c r="X11" s="2246"/>
      <c r="Y11" s="2246"/>
      <c r="Z11" s="2031"/>
      <c r="AA11" s="2032"/>
      <c r="AB11" s="1971" t="s">
        <v>916</v>
      </c>
      <c r="AC11" s="1971"/>
      <c r="AD11" s="1955" t="s">
        <v>917</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88</v>
      </c>
      <c r="J12" s="1161" t="s">
        <v>918</v>
      </c>
      <c r="K12" s="1971"/>
      <c r="L12" s="2090"/>
      <c r="M12" s="2090"/>
      <c r="N12" s="1971"/>
      <c r="O12" s="1971"/>
      <c r="P12" s="2246"/>
      <c r="Q12" s="2246"/>
      <c r="R12" s="2246"/>
      <c r="S12" s="1142" t="s">
        <v>85</v>
      </c>
      <c r="T12" s="1142" t="s">
        <v>86</v>
      </c>
      <c r="U12" s="1142" t="s">
        <v>84</v>
      </c>
      <c r="V12" s="1142" t="s">
        <v>919</v>
      </c>
      <c r="W12" s="1142" t="s">
        <v>84</v>
      </c>
      <c r="X12" s="1142" t="s">
        <v>920</v>
      </c>
      <c r="Y12" s="1142" t="s">
        <v>921</v>
      </c>
      <c r="Z12" s="2037"/>
      <c r="AA12" s="2038"/>
      <c r="AB12" s="1149" t="s">
        <v>922</v>
      </c>
      <c r="AC12" s="1149" t="s">
        <v>923</v>
      </c>
      <c r="AD12" s="1149" t="s">
        <v>922</v>
      </c>
      <c r="AE12" s="1149" t="s">
        <v>923</v>
      </c>
      <c r="AF12" s="2090"/>
      <c r="AG12" s="1162" t="s">
        <v>924</v>
      </c>
      <c r="AH12" s="1162" t="s">
        <v>925</v>
      </c>
      <c r="AI12" s="2090"/>
      <c r="AJ12" s="1162" t="s">
        <v>924</v>
      </c>
      <c r="AK12" s="1162" t="s">
        <v>925</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926</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AF0A8-C1D2-3F5A-C24B-967A492062A1}"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5961" width="4.140625" hidden="1" customWidth="1"/>
    <col min="4" max="4" style="3644" width="4.140625" hidden="1" customWidth="1"/>
    <col min="5" max="5" style="2628" width="3.7109375" customWidth="1"/>
    <col min="6" max="6" style="3061" width="6.28125" customWidth="1"/>
    <col min="7" max="7" style="3061" width="60.140625" customWidth="1"/>
    <col min="8" max="9" style="3061" width="21.7109375" hidden="1" customWidth="1"/>
    <col min="10" max="10" style="3061" width="0.140625" customWidth="1"/>
    <col min="11" max="11" style="3061" width="1.7109375" customWidth="1"/>
    <col min="12" max="22" style="3061" width="9.140625"/>
  </cols>
  <sheetData>
    <row s="3644" customFormat="1" customHeight="1" ht="10.5" hidden="1">
      <c r="A1" s="1174"/>
      <c r="B1" s="1174"/>
      <c r="C1" s="1174"/>
      <c r="E1" s="543"/>
    </row>
    <row customHeight="1" ht="10.5" hidden="1"/>
    <row s="3060"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Филиал "Смоленская ГРЭС" ПАО "Юнипро"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2"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298</v>
      </c>
      <c r="G9" s="2259"/>
      <c r="H9" s="2259"/>
      <c r="I9" s="2259"/>
      <c r="J9" s="2259"/>
      <c r="K9" s="1258"/>
      <c r="L9" s="1165"/>
      <c r="M9" s="1165"/>
      <c r="N9" s="1165"/>
      <c r="O9" s="1165"/>
      <c r="P9" s="1165"/>
      <c r="Q9" s="1165"/>
      <c r="R9" s="1165"/>
      <c r="S9" s="1165"/>
      <c r="T9" s="1165"/>
      <c r="U9" s="1165"/>
      <c r="V9" s="1165"/>
    </row>
    <row customHeight="1" ht="24">
      <c r="E10" s="1165"/>
      <c r="F10" s="2262" t="s">
        <v>87</v>
      </c>
      <c r="G10" s="2267" t="s">
        <v>927</v>
      </c>
      <c r="H10" s="2265" t="s">
        <v>928</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929</v>
      </c>
      <c r="I12" s="1250"/>
      <c r="J12" s="1244"/>
      <c r="K12" s="1252"/>
    </row>
    <row customHeight="1" ht="10.5" hidden="1">
      <c r="F13" s="1244">
        <v>1</v>
      </c>
      <c r="G13" s="1244">
        <v>2</v>
      </c>
      <c r="H13" s="1244">
        <v>3</v>
      </c>
      <c r="I13" s="1244">
        <v>4</v>
      </c>
      <c r="J13" s="1244">
        <v>5</v>
      </c>
      <c r="K13" s="1252"/>
    </row>
    <row customHeight="1" ht="11.25">
      <c r="F14" s="1243" t="s">
        <v>930</v>
      </c>
      <c r="G14" s="2260" t="s">
        <v>931</v>
      </c>
      <c r="H14" s="2260"/>
      <c r="I14" s="2260"/>
      <c r="J14" s="2260"/>
      <c r="K14" s="1252"/>
    </row>
    <row customHeight="1" ht="11.25">
      <c r="F15" s="1248">
        <v>1</v>
      </c>
      <c r="G15" s="696" t="s">
        <v>932</v>
      </c>
      <c r="H15" s="1254">
        <f>SUM(I15:J15)</f>
        <v>0</v>
      </c>
      <c r="I15" s="1254">
        <f>SUM(I16:I27)</f>
        <v>0</v>
      </c>
      <c r="J15" s="1243"/>
      <c r="K15" s="1252"/>
    </row>
    <row customHeight="1" ht="22.5">
      <c r="F16" s="1248" t="s">
        <v>933</v>
      </c>
      <c r="G16" s="1255" t="s">
        <v>934</v>
      </c>
      <c r="H16" s="1254">
        <f>SUM(I16:J16)</f>
        <v>0</v>
      </c>
      <c r="I16" s="1253"/>
      <c r="J16" s="1243"/>
      <c r="K16" s="1252"/>
    </row>
    <row customHeight="1" ht="22.5">
      <c r="F17" s="1248" t="s">
        <v>935</v>
      </c>
      <c r="G17" s="1255" t="s">
        <v>936</v>
      </c>
      <c r="H17" s="1254">
        <f>SUM(I17:J17)</f>
        <v>0</v>
      </c>
      <c r="I17" s="1253"/>
      <c r="J17" s="1243"/>
      <c r="K17" s="1252"/>
    </row>
    <row customHeight="1" ht="33.75">
      <c r="F18" s="1248" t="s">
        <v>937</v>
      </c>
      <c r="G18" s="1255" t="s">
        <v>938</v>
      </c>
      <c r="H18" s="1254">
        <f>SUM(I18:J18)</f>
        <v>0</v>
      </c>
      <c r="I18" s="1253"/>
      <c r="J18" s="1243"/>
      <c r="K18" s="1252"/>
    </row>
    <row customHeight="1" ht="33.75">
      <c r="F19" s="1248" t="s">
        <v>939</v>
      </c>
      <c r="G19" s="1255" t="s">
        <v>940</v>
      </c>
      <c r="H19" s="1254">
        <f>SUM(I19:J19)</f>
        <v>0</v>
      </c>
      <c r="I19" s="1253"/>
      <c r="J19" s="1243"/>
      <c r="K19" s="1252"/>
    </row>
    <row customHeight="1" ht="45">
      <c r="F20" s="1248" t="s">
        <v>941</v>
      </c>
      <c r="G20" s="1255" t="s">
        <v>942</v>
      </c>
      <c r="H20" s="1254">
        <f>SUM(I20:J20)</f>
        <v>0</v>
      </c>
      <c r="I20" s="1253"/>
      <c r="J20" s="1243"/>
      <c r="K20" s="1252"/>
    </row>
    <row customHeight="1" ht="33.75">
      <c r="F21" s="1248" t="s">
        <v>943</v>
      </c>
      <c r="G21" s="1255" t="s">
        <v>944</v>
      </c>
      <c r="H21" s="1254">
        <f>SUM(I21:J21)</f>
        <v>0</v>
      </c>
      <c r="I21" s="1253"/>
      <c r="J21" s="1243"/>
      <c r="K21" s="1252"/>
    </row>
    <row customHeight="1" ht="33.75">
      <c r="F22" s="1248" t="s">
        <v>945</v>
      </c>
      <c r="G22" s="1255" t="s">
        <v>946</v>
      </c>
      <c r="H22" s="1254">
        <f>SUM(I22:J22)</f>
        <v>0</v>
      </c>
      <c r="I22" s="1253"/>
      <c r="J22" s="1243"/>
      <c r="K22" s="1252"/>
    </row>
    <row customHeight="1" ht="22.5">
      <c r="F23" s="1248" t="s">
        <v>947</v>
      </c>
      <c r="G23" s="1255" t="s">
        <v>948</v>
      </c>
      <c r="H23" s="1254">
        <f>SUM(I23:J23)</f>
        <v>0</v>
      </c>
      <c r="I23" s="1253"/>
      <c r="J23" s="1243"/>
      <c r="K23" s="1252"/>
    </row>
    <row customHeight="1" ht="22.5">
      <c r="F24" s="1248" t="s">
        <v>949</v>
      </c>
      <c r="G24" s="1255" t="s">
        <v>950</v>
      </c>
      <c r="H24" s="1254">
        <f>SUM(I24:J24)</f>
        <v>0</v>
      </c>
      <c r="I24" s="1253"/>
      <c r="J24" s="1243"/>
      <c r="K24" s="1252"/>
    </row>
    <row customHeight="1" ht="33.75">
      <c r="F25" s="1248" t="s">
        <v>951</v>
      </c>
      <c r="G25" s="1255" t="s">
        <v>952</v>
      </c>
      <c r="H25" s="1254">
        <f>SUM(I25:J25)</f>
        <v>0</v>
      </c>
      <c r="I25" s="1253"/>
      <c r="J25" s="1243"/>
      <c r="K25" s="1252"/>
    </row>
    <row customHeight="1" ht="33.75">
      <c r="F26" s="1248" t="s">
        <v>953</v>
      </c>
      <c r="G26" s="1255" t="s">
        <v>954</v>
      </c>
      <c r="H26" s="1254">
        <f>SUM(I26:J26)</f>
        <v>0</v>
      </c>
      <c r="I26" s="1253"/>
      <c r="J26" s="1243"/>
      <c r="K26" s="1252"/>
    </row>
    <row customHeight="1" ht="11.25">
      <c r="F27" s="1248" t="s">
        <v>955</v>
      </c>
      <c r="G27" s="1255" t="s">
        <v>956</v>
      </c>
      <c r="H27" s="1254">
        <f>SUM(I27:J27)</f>
        <v>0</v>
      </c>
      <c r="I27" s="1253"/>
      <c r="J27" s="1243"/>
      <c r="K27" s="1252"/>
    </row>
    <row customHeight="1" ht="11.25">
      <c r="F28" s="1248">
        <v>2</v>
      </c>
      <c r="G28" s="696" t="s">
        <v>957</v>
      </c>
      <c r="H28" s="1254">
        <f>SUM(I28:J28)</f>
        <v>0</v>
      </c>
      <c r="I28" s="1254">
        <f>SUM(I29:I31)</f>
        <v>0</v>
      </c>
      <c r="J28" s="1243"/>
      <c r="K28" s="1252"/>
    </row>
    <row customHeight="1" ht="11.25">
      <c r="F29" s="1248" t="s">
        <v>619</v>
      </c>
      <c r="G29" s="1255" t="s">
        <v>958</v>
      </c>
      <c r="H29" s="1254">
        <f>SUM(I29:J29)</f>
        <v>0</v>
      </c>
      <c r="I29" s="1253"/>
      <c r="J29" s="1243"/>
      <c r="K29" s="1252"/>
    </row>
    <row customHeight="1" ht="11.25">
      <c r="F30" s="1248" t="s">
        <v>305</v>
      </c>
      <c r="G30" s="1255" t="s">
        <v>959</v>
      </c>
      <c r="H30" s="1254">
        <f>SUM(I30:J30)</f>
        <v>0</v>
      </c>
      <c r="I30" s="1253"/>
      <c r="J30" s="1243"/>
      <c r="K30" s="1252"/>
    </row>
    <row customHeight="1" ht="11.25">
      <c r="F31" s="1248" t="s">
        <v>308</v>
      </c>
      <c r="G31" s="1255" t="s">
        <v>960</v>
      </c>
      <c r="H31" s="1254">
        <f>SUM(I31:J31)</f>
        <v>0</v>
      </c>
      <c r="I31" s="1253"/>
      <c r="J31" s="1243"/>
      <c r="K31" s="1252"/>
    </row>
    <row customHeight="1" ht="11.25">
      <c r="F32" s="1248">
        <v>3</v>
      </c>
      <c r="G32" s="696" t="s">
        <v>961</v>
      </c>
      <c r="H32" s="1254">
        <f>SUM(I32:J32)</f>
        <v>0</v>
      </c>
      <c r="I32" s="1254">
        <f>SUM(I33:I34)</f>
        <v>0</v>
      </c>
      <c r="J32" s="1243"/>
      <c r="K32" s="1252"/>
    </row>
    <row customHeight="1" ht="33.75">
      <c r="F33" s="1248" t="s">
        <v>324</v>
      </c>
      <c r="G33" s="1255" t="s">
        <v>962</v>
      </c>
      <c r="H33" s="1254">
        <f>SUM(I33:J33)</f>
        <v>0</v>
      </c>
      <c r="I33" s="1253"/>
      <c r="J33" s="1243"/>
      <c r="K33" s="1252"/>
    </row>
    <row customHeight="1" ht="11.25">
      <c r="F34" s="1248" t="s">
        <v>332</v>
      </c>
      <c r="G34" s="1255" t="s">
        <v>963</v>
      </c>
      <c r="H34" s="1254">
        <f>SUM(I34:J34)</f>
        <v>0</v>
      </c>
      <c r="I34" s="1253"/>
      <c r="J34" s="1243"/>
      <c r="K34" s="1252"/>
    </row>
    <row customHeight="1" ht="11.25">
      <c r="F35" s="1248">
        <v>4</v>
      </c>
      <c r="G35" s="696" t="s">
        <v>964</v>
      </c>
      <c r="H35" s="1254">
        <f>SUM(I35:J35)</f>
        <v>0</v>
      </c>
      <c r="I35" s="1253"/>
      <c r="J35" s="1243"/>
      <c r="K35" s="1252"/>
    </row>
    <row customHeight="1" ht="11.25">
      <c r="F36" s="1248"/>
      <c r="G36" s="699" t="s">
        <v>965</v>
      </c>
      <c r="H36" s="1254">
        <f>SUM(I36:J36)</f>
        <v>0</v>
      </c>
      <c r="I36" s="1254">
        <f>SUM(I15,I28,I32,I35)</f>
        <v>0</v>
      </c>
      <c r="J36" s="1243"/>
      <c r="K36" s="1252"/>
    </row>
    <row customHeight="1" ht="27.75">
      <c r="F37" s="1249" t="s">
        <v>966</v>
      </c>
      <c r="G37" s="2261" t="s">
        <v>967</v>
      </c>
      <c r="H37" s="2261"/>
      <c r="I37" s="2261"/>
      <c r="J37" s="2261"/>
      <c r="K37" s="1252"/>
    </row>
    <row customHeight="1" ht="22.5">
      <c r="F38" s="1248" t="s">
        <v>109</v>
      </c>
      <c r="G38" s="696" t="s">
        <v>968</v>
      </c>
      <c r="H38" s="1254">
        <f>SUM(I38:J38)</f>
        <v>0</v>
      </c>
      <c r="I38" s="1254">
        <f>SUM(I39,I44,I47)</f>
        <v>0</v>
      </c>
      <c r="J38" s="1243"/>
      <c r="K38" s="1252"/>
    </row>
    <row customHeight="1" ht="11.25">
      <c r="F39" s="1248" t="s">
        <v>933</v>
      </c>
      <c r="G39" s="1255" t="s">
        <v>932</v>
      </c>
      <c r="H39" s="1254">
        <f>SUM(I39:J39)</f>
        <v>0</v>
      </c>
      <c r="I39" s="1254">
        <f>SUM(I40:I43)</f>
        <v>0</v>
      </c>
      <c r="J39" s="1243"/>
      <c r="K39" s="1252"/>
    </row>
    <row customHeight="1" ht="22.5">
      <c r="F40" s="1248" t="s">
        <v>969</v>
      </c>
      <c r="G40" s="1256" t="s">
        <v>970</v>
      </c>
      <c r="H40" s="1254">
        <f>SUM(I40:J40)</f>
        <v>0</v>
      </c>
      <c r="I40" s="1253"/>
      <c r="J40" s="1243"/>
      <c r="K40" s="1252"/>
    </row>
    <row customHeight="1" ht="11.25">
      <c r="F41" s="1248" t="s">
        <v>971</v>
      </c>
      <c r="G41" s="1256" t="s">
        <v>972</v>
      </c>
      <c r="H41" s="1254">
        <f>SUM(I41:J41)</f>
        <v>0</v>
      </c>
      <c r="I41" s="1253"/>
      <c r="J41" s="1243"/>
      <c r="K41" s="1252"/>
    </row>
    <row customHeight="1" ht="11.25">
      <c r="F42" s="1248" t="s">
        <v>973</v>
      </c>
      <c r="G42" s="1256" t="s">
        <v>974</v>
      </c>
      <c r="H42" s="1254">
        <f>SUM(I42:J42)</f>
        <v>0</v>
      </c>
      <c r="I42" s="1253"/>
      <c r="J42" s="1243"/>
      <c r="K42" s="1252"/>
    </row>
    <row customHeight="1" ht="33.75">
      <c r="F43" s="1248" t="s">
        <v>975</v>
      </c>
      <c r="G43" s="1256" t="s">
        <v>976</v>
      </c>
      <c r="H43" s="1254">
        <f>SUM(I43:J43)</f>
        <v>0</v>
      </c>
      <c r="I43" s="1253"/>
      <c r="J43" s="1243"/>
      <c r="K43" s="1252"/>
    </row>
    <row customHeight="1" ht="11.25">
      <c r="F44" s="1248" t="s">
        <v>935</v>
      </c>
      <c r="G44" s="1255" t="s">
        <v>961</v>
      </c>
      <c r="H44" s="1254">
        <f>SUM(I44:J44)</f>
        <v>0</v>
      </c>
      <c r="I44" s="1254">
        <f>SUM(I45:I46)</f>
        <v>0</v>
      </c>
      <c r="J44" s="1243"/>
      <c r="K44" s="1252"/>
    </row>
    <row customHeight="1" ht="45">
      <c r="F45" s="1248" t="s">
        <v>977</v>
      </c>
      <c r="G45" s="1256" t="s">
        <v>962</v>
      </c>
      <c r="H45" s="1254">
        <f>SUM(I45:J45)</f>
        <v>0</v>
      </c>
      <c r="I45" s="1253"/>
      <c r="J45" s="1243"/>
      <c r="K45" s="1252"/>
    </row>
    <row customHeight="1" ht="11.25">
      <c r="F46" s="1248" t="s">
        <v>978</v>
      </c>
      <c r="G46" s="1256" t="s">
        <v>963</v>
      </c>
      <c r="H46" s="1254">
        <f>SUM(I46:J46)</f>
        <v>0</v>
      </c>
      <c r="I46" s="1253"/>
      <c r="J46" s="1243"/>
      <c r="K46" s="1252"/>
    </row>
    <row customHeight="1" ht="11.25">
      <c r="F47" s="1248" t="s">
        <v>937</v>
      </c>
      <c r="G47" s="1255" t="s">
        <v>979</v>
      </c>
      <c r="H47" s="1254">
        <f>SUM(I47:J47)</f>
        <v>0</v>
      </c>
      <c r="I47" s="1253"/>
      <c r="J47" s="1243"/>
      <c r="K47" s="1252"/>
    </row>
    <row customHeight="1" ht="22.5">
      <c r="F48" s="1248" t="s">
        <v>110</v>
      </c>
      <c r="G48" s="696" t="s">
        <v>980</v>
      </c>
      <c r="H48" s="1254">
        <f>SUM(I48:J48)</f>
        <v>0</v>
      </c>
      <c r="I48" s="1254">
        <f>SUM(I49,I54,I57)</f>
        <v>0</v>
      </c>
      <c r="J48" s="1243"/>
      <c r="K48" s="1252"/>
    </row>
    <row customHeight="1" ht="11.25">
      <c r="F49" s="1248" t="s">
        <v>619</v>
      </c>
      <c r="G49" s="1255" t="s">
        <v>932</v>
      </c>
      <c r="H49" s="1254">
        <f>SUM(I49:J49)</f>
        <v>0</v>
      </c>
      <c r="I49" s="1254">
        <f>SUM(I50:I53)</f>
        <v>0</v>
      </c>
      <c r="J49" s="1243"/>
      <c r="K49" s="1252"/>
    </row>
    <row customHeight="1" ht="22.5">
      <c r="F50" s="1248" t="s">
        <v>622</v>
      </c>
      <c r="G50" s="1256" t="s">
        <v>970</v>
      </c>
      <c r="H50" s="1254">
        <f>SUM(I50:J50)</f>
        <v>0</v>
      </c>
      <c r="I50" s="1253"/>
      <c r="J50" s="1243"/>
      <c r="K50" s="1252"/>
    </row>
    <row customHeight="1" ht="11.25">
      <c r="F51" s="1248" t="s">
        <v>625</v>
      </c>
      <c r="G51" s="1256" t="s">
        <v>972</v>
      </c>
      <c r="H51" s="1254">
        <f>SUM(I51:J51)</f>
        <v>0</v>
      </c>
      <c r="I51" s="1253"/>
      <c r="J51" s="1243"/>
      <c r="K51" s="1252"/>
    </row>
    <row customHeight="1" ht="11.25">
      <c r="F52" s="1248" t="s">
        <v>981</v>
      </c>
      <c r="G52" s="1256" t="s">
        <v>974</v>
      </c>
      <c r="H52" s="1254">
        <f>SUM(I52:J52)</f>
        <v>0</v>
      </c>
      <c r="I52" s="1253"/>
      <c r="J52" s="1243"/>
      <c r="K52" s="1252"/>
    </row>
    <row customHeight="1" ht="33.75">
      <c r="F53" s="1248" t="s">
        <v>982</v>
      </c>
      <c r="G53" s="1256" t="s">
        <v>976</v>
      </c>
      <c r="H53" s="1254">
        <f>SUM(I53:J53)</f>
        <v>0</v>
      </c>
      <c r="I53" s="1253"/>
      <c r="J53" s="1243"/>
      <c r="K53" s="1252"/>
    </row>
    <row customHeight="1" ht="11.25">
      <c r="F54" s="1248" t="s">
        <v>305</v>
      </c>
      <c r="G54" s="1255" t="s">
        <v>961</v>
      </c>
      <c r="H54" s="1254">
        <f>SUM(I54:J54)</f>
        <v>0</v>
      </c>
      <c r="I54" s="1254">
        <f>SUM(I55:I56)</f>
        <v>0</v>
      </c>
      <c r="J54" s="1243"/>
      <c r="K54" s="1252"/>
    </row>
    <row customHeight="1" ht="45">
      <c r="F55" s="1248" t="s">
        <v>629</v>
      </c>
      <c r="G55" s="1256" t="s">
        <v>962</v>
      </c>
      <c r="H55" s="1254">
        <f>SUM(I55:J55)</f>
        <v>0</v>
      </c>
      <c r="I55" s="1253"/>
      <c r="J55" s="1243"/>
      <c r="K55" s="1252"/>
    </row>
    <row customHeight="1" ht="11.25">
      <c r="F56" s="1248" t="s">
        <v>631</v>
      </c>
      <c r="G56" s="1256" t="s">
        <v>963</v>
      </c>
      <c r="H56" s="1254">
        <f>SUM(I56:J56)</f>
        <v>0</v>
      </c>
      <c r="I56" s="1253"/>
      <c r="J56" s="1243"/>
      <c r="K56" s="1252"/>
    </row>
    <row customHeight="1" ht="11.25">
      <c r="F57" s="1248" t="s">
        <v>308</v>
      </c>
      <c r="G57" s="1255" t="s">
        <v>979</v>
      </c>
      <c r="H57" s="1254">
        <f>SUM(I57:J57)</f>
        <v>0</v>
      </c>
      <c r="I57" s="1253"/>
      <c r="J57" s="1243"/>
      <c r="K57" s="1252"/>
    </row>
    <row customHeight="1" ht="11.25">
      <c r="F58" s="1248"/>
      <c r="G58" s="1257" t="s">
        <v>965</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66774-4A1F-460E-355C-2571EC89A226}"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6135" width="4.7109375" hidden="1" customWidth="1"/>
    <col min="2" max="2" style="6136" width="4.7109375" hidden="1" customWidth="1"/>
    <col min="3" max="4" style="6135" width="4.7109375" hidden="1" customWidth="1"/>
    <col min="5" max="5" style="6135" width="3.57421875" customWidth="1"/>
    <col min="6" max="6" style="6135" width="6.7109375" customWidth="1"/>
    <col min="7" max="7" style="6135" width="18.7109375" customWidth="1"/>
    <col min="8" max="8" style="6135" width="27.28125" customWidth="1"/>
    <col min="9" max="9" style="6135" width="18.7109375" customWidth="1"/>
    <col min="10" max="14" style="6135" width="0.8515625" hidden="1" customWidth="1"/>
    <col min="15" max="28" style="6135" width="21.7109375" customWidth="1"/>
    <col min="29" max="71" style="6135" width="0.8515625" customWidth="1"/>
    <col min="72" max="79" style="6135" width="21.7109375" hidden="1" customWidth="1"/>
    <col min="80" max="81" style="6135" width="29.140625" hidden="1" customWidth="1"/>
    <col min="82" max="89" style="6135" width="21.7109375" hidden="1" customWidth="1"/>
    <col min="90" max="102" style="6135" width="0.7109375" hidden="1" customWidth="1"/>
    <col min="103" max="114" style="6135" width="21.7109375" hidden="1" customWidth="1"/>
    <col min="115" max="178" style="6135" width="0.7109375" hidden="1" customWidth="1"/>
    <col min="179" max="179" style="6135" width="0.140625" customWidth="1"/>
    <col min="180" max="184" style="6135" width="9.140625"/>
  </cols>
  <sheetData>
    <row s="6063" customFormat="1" customHeight="1" ht="12" hidden="1">
      <c r="B1" s="929"/>
      <c r="C1" s="930"/>
      <c r="D1" s="930"/>
    </row>
    <row s="6063"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6063"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6071"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6075" customFormat="1" customHeight="1" ht="18">
      <c r="B6" s="950"/>
      <c r="E6" s="952"/>
      <c r="F6" s="2079" t="str">
        <f>IF(org=0,"Не определено",org)</f>
        <v>Филиал "Смоленская ГРЭС" ПАО "Юнипро"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6078"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6080" customFormat="1" customHeight="1" ht="11.25" hidden="1">
      <c r="B8" s="940"/>
      <c r="F8" s="1063"/>
      <c r="G8" s="769"/>
      <c r="H8" s="356"/>
      <c r="I8" s="356"/>
      <c r="J8" s="356"/>
      <c r="K8" s="356"/>
      <c r="L8" s="356"/>
      <c r="M8" s="1063"/>
      <c r="N8" s="1063"/>
      <c r="O8" s="2281" t="s">
        <v>983</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984</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6080"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6080" customFormat="1" customHeight="1" ht="11.25">
      <c r="B10" s="940"/>
      <c r="F10" s="2292" t="s">
        <v>298</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87</v>
      </c>
      <c r="G11" s="2057" t="s">
        <v>985</v>
      </c>
      <c r="H11" s="2291" t="s">
        <v>986</v>
      </c>
      <c r="I11" s="2291" t="s">
        <v>987</v>
      </c>
      <c r="J11" s="2290"/>
      <c r="K11" s="2290"/>
      <c r="L11" s="2290"/>
      <c r="M11" s="2290"/>
      <c r="N11" s="2290"/>
      <c r="O11" s="2062" t="s">
        <v>988</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988</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988</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989</v>
      </c>
      <c r="P12" s="2062"/>
      <c r="Q12" s="2062"/>
      <c r="R12" s="2062"/>
      <c r="S12" s="2062" t="s">
        <v>990</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991</v>
      </c>
      <c r="BU12" s="2274"/>
      <c r="BV12" s="2274"/>
      <c r="BW12" s="2271"/>
      <c r="BX12" s="2270" t="s">
        <v>992</v>
      </c>
      <c r="BY12" s="2274"/>
      <c r="BZ12" s="2274"/>
      <c r="CA12" s="2271"/>
      <c r="CB12" s="2270" t="s">
        <v>993</v>
      </c>
      <c r="CC12" s="2271"/>
      <c r="CD12" s="2270" t="s">
        <v>994</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995</v>
      </c>
      <c r="CZ12" s="2274"/>
      <c r="DA12" s="2274"/>
      <c r="DB12" s="2274"/>
      <c r="DC12" s="2274"/>
      <c r="DD12" s="2271"/>
      <c r="DE12" s="2270" t="s">
        <v>996</v>
      </c>
      <c r="DF12" s="2271"/>
      <c r="DG12" s="2270" t="s">
        <v>994</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997</v>
      </c>
      <c r="P13" s="2062"/>
      <c r="Q13" s="2062"/>
      <c r="R13" s="2062"/>
      <c r="S13" s="2189" t="s">
        <v>998</v>
      </c>
      <c r="T13" s="2268"/>
      <c r="U13" s="1971" t="s">
        <v>999</v>
      </c>
      <c r="V13" s="1971"/>
      <c r="W13" s="1971"/>
      <c r="X13" s="1971"/>
      <c r="Y13" s="1971" t="s">
        <v>1000</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1001</v>
      </c>
      <c r="BU13" s="2268"/>
      <c r="BV13" s="2189" t="s">
        <v>1002</v>
      </c>
      <c r="BW13" s="2268"/>
      <c r="BX13" s="2189" t="s">
        <v>1003</v>
      </c>
      <c r="BY13" s="2268"/>
      <c r="BZ13" s="2189" t="s">
        <v>1004</v>
      </c>
      <c r="CA13" s="2268"/>
      <c r="CB13" s="2189" t="s">
        <v>1005</v>
      </c>
      <c r="CC13" s="2268"/>
      <c r="CD13" s="2189" t="s">
        <v>1006</v>
      </c>
      <c r="CE13" s="2268"/>
      <c r="CF13" s="2189" t="s">
        <v>1007</v>
      </c>
      <c r="CG13" s="2268"/>
      <c r="CH13" s="2270" t="s">
        <v>1008</v>
      </c>
      <c r="CI13" s="2274"/>
      <c r="CJ13" s="2274"/>
      <c r="CK13" s="2271"/>
      <c r="CL13" s="2280"/>
      <c r="CM13" s="2272"/>
      <c r="CN13" s="2272"/>
      <c r="CO13" s="2272"/>
      <c r="CP13" s="2272"/>
      <c r="CQ13" s="2272"/>
      <c r="CR13" s="2272"/>
      <c r="CS13" s="2272"/>
      <c r="CT13" s="2272"/>
      <c r="CU13" s="2272"/>
      <c r="CV13" s="2272"/>
      <c r="CW13" s="2272"/>
      <c r="CX13" s="2273"/>
      <c r="CY13" s="2189" t="s">
        <v>1009</v>
      </c>
      <c r="CZ13" s="2268"/>
      <c r="DA13" s="2189" t="s">
        <v>1010</v>
      </c>
      <c r="DB13" s="2268"/>
      <c r="DC13" s="2189" t="s">
        <v>1011</v>
      </c>
      <c r="DD13" s="2268"/>
      <c r="DE13" s="2189" t="s">
        <v>1012</v>
      </c>
      <c r="DF13" s="2268"/>
      <c r="DG13" s="2270" t="s">
        <v>1013</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1014</v>
      </c>
      <c r="P14" s="2268"/>
      <c r="Q14" s="2189" t="s">
        <v>1015</v>
      </c>
      <c r="R14" s="2268"/>
      <c r="S14" s="2190"/>
      <c r="T14" s="2063"/>
      <c r="U14" s="2189" t="s">
        <v>747</v>
      </c>
      <c r="V14" s="2268"/>
      <c r="W14" s="2189" t="s">
        <v>750</v>
      </c>
      <c r="X14" s="2268"/>
      <c r="Y14" s="2189" t="s">
        <v>747</v>
      </c>
      <c r="Z14" s="2268"/>
      <c r="AA14" s="2189" t="s">
        <v>757</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1016</v>
      </c>
      <c r="CI14" s="2268"/>
      <c r="CJ14" s="2189" t="s">
        <v>1017</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1018</v>
      </c>
      <c r="DH14" s="2268"/>
      <c r="DI14" s="2189" t="s">
        <v>1019</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737</v>
      </c>
      <c r="P16" s="2271"/>
      <c r="Q16" s="2270" t="s">
        <v>739</v>
      </c>
      <c r="R16" s="2271"/>
      <c r="S16" s="2270" t="s">
        <v>743</v>
      </c>
      <c r="T16" s="2271"/>
      <c r="U16" s="2270" t="s">
        <v>748</v>
      </c>
      <c r="V16" s="2271"/>
      <c r="W16" s="2270" t="s">
        <v>751</v>
      </c>
      <c r="X16" s="2271"/>
      <c r="Y16" s="2270" t="s">
        <v>755</v>
      </c>
      <c r="Z16" s="2271"/>
      <c r="AA16" s="2270" t="s">
        <v>758</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555</v>
      </c>
      <c r="BU16" s="2271"/>
      <c r="BV16" s="2270" t="s">
        <v>555</v>
      </c>
      <c r="BW16" s="2271"/>
      <c r="BX16" s="2270" t="s">
        <v>555</v>
      </c>
      <c r="BY16" s="2271"/>
      <c r="BZ16" s="2270" t="s">
        <v>555</v>
      </c>
      <c r="CA16" s="2271"/>
      <c r="CB16" s="2270" t="s">
        <v>1020</v>
      </c>
      <c r="CC16" s="2271"/>
      <c r="CD16" s="2270" t="s">
        <v>555</v>
      </c>
      <c r="CE16" s="2271"/>
      <c r="CF16" s="2270" t="s">
        <v>1021</v>
      </c>
      <c r="CG16" s="2271"/>
      <c r="CH16" s="2270" t="s">
        <v>1022</v>
      </c>
      <c r="CI16" s="2271"/>
      <c r="CJ16" s="2270" t="s">
        <v>1022</v>
      </c>
      <c r="CK16" s="2271"/>
      <c r="CL16" s="2280"/>
      <c r="CM16" s="2272"/>
      <c r="CN16" s="2272"/>
      <c r="CO16" s="2272"/>
      <c r="CP16" s="2272"/>
      <c r="CQ16" s="2272"/>
      <c r="CR16" s="2272"/>
      <c r="CS16" s="2272"/>
      <c r="CT16" s="2272"/>
      <c r="CU16" s="2272"/>
      <c r="CV16" s="2272"/>
      <c r="CW16" s="2272"/>
      <c r="CX16" s="2273"/>
      <c r="CY16" s="2189" t="s">
        <v>555</v>
      </c>
      <c r="CZ16" s="2268"/>
      <c r="DA16" s="2189" t="s">
        <v>555</v>
      </c>
      <c r="DB16" s="2268"/>
      <c r="DC16" s="2189" t="s">
        <v>555</v>
      </c>
      <c r="DD16" s="2268"/>
      <c r="DE16" s="2270" t="s">
        <v>1020</v>
      </c>
      <c r="DF16" s="2271"/>
      <c r="DG16" s="2270" t="s">
        <v>1023</v>
      </c>
      <c r="DH16" s="2271"/>
      <c r="DI16" s="2270" t="s">
        <v>1023</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1024</v>
      </c>
      <c r="P17" s="1201" t="s">
        <v>1025</v>
      </c>
      <c r="Q17" s="1201" t="s">
        <v>1024</v>
      </c>
      <c r="R17" s="1201" t="s">
        <v>1025</v>
      </c>
      <c r="S17" s="1201" t="s">
        <v>1024</v>
      </c>
      <c r="T17" s="1201" t="s">
        <v>1025</v>
      </c>
      <c r="U17" s="1201" t="s">
        <v>1024</v>
      </c>
      <c r="V17" s="1201" t="s">
        <v>1025</v>
      </c>
      <c r="W17" s="1201" t="s">
        <v>1024</v>
      </c>
      <c r="X17" s="1201" t="s">
        <v>1025</v>
      </c>
      <c r="Y17" s="1201" t="s">
        <v>1024</v>
      </c>
      <c r="Z17" s="1201" t="s">
        <v>1025</v>
      </c>
      <c r="AA17" s="1201" t="s">
        <v>1024</v>
      </c>
      <c r="AB17" s="1201" t="s">
        <v>1025</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1024</v>
      </c>
      <c r="BU17" s="1201" t="s">
        <v>1025</v>
      </c>
      <c r="BV17" s="1201" t="s">
        <v>1024</v>
      </c>
      <c r="BW17" s="1201" t="s">
        <v>1025</v>
      </c>
      <c r="BX17" s="1201" t="s">
        <v>1024</v>
      </c>
      <c r="BY17" s="1201" t="s">
        <v>1025</v>
      </c>
      <c r="BZ17" s="1201" t="s">
        <v>1024</v>
      </c>
      <c r="CA17" s="1201" t="s">
        <v>1025</v>
      </c>
      <c r="CB17" s="1201" t="s">
        <v>1024</v>
      </c>
      <c r="CC17" s="1201" t="s">
        <v>1025</v>
      </c>
      <c r="CD17" s="1201" t="s">
        <v>1024</v>
      </c>
      <c r="CE17" s="1201" t="s">
        <v>1025</v>
      </c>
      <c r="CF17" s="1201" t="s">
        <v>1024</v>
      </c>
      <c r="CG17" s="1201" t="s">
        <v>1025</v>
      </c>
      <c r="CH17" s="1201" t="s">
        <v>1024</v>
      </c>
      <c r="CI17" s="1201" t="s">
        <v>1025</v>
      </c>
      <c r="CJ17" s="1201" t="s">
        <v>1024</v>
      </c>
      <c r="CK17" s="1201" t="s">
        <v>1025</v>
      </c>
      <c r="CL17" s="2280"/>
      <c r="CM17" s="2272"/>
      <c r="CN17" s="2272"/>
      <c r="CO17" s="2272"/>
      <c r="CP17" s="2272"/>
      <c r="CQ17" s="2272"/>
      <c r="CR17" s="2272"/>
      <c r="CS17" s="2272"/>
      <c r="CT17" s="2272"/>
      <c r="CU17" s="2272"/>
      <c r="CV17" s="2272"/>
      <c r="CW17" s="2272"/>
      <c r="CX17" s="2273"/>
      <c r="CY17" s="1201" t="s">
        <v>1024</v>
      </c>
      <c r="CZ17" s="1201" t="s">
        <v>1025</v>
      </c>
      <c r="DA17" s="1201" t="s">
        <v>1024</v>
      </c>
      <c r="DB17" s="1201" t="s">
        <v>1025</v>
      </c>
      <c r="DC17" s="1201" t="s">
        <v>1024</v>
      </c>
      <c r="DD17" s="1201" t="s">
        <v>1025</v>
      </c>
      <c r="DE17" s="1201" t="s">
        <v>1024</v>
      </c>
      <c r="DF17" s="1201" t="s">
        <v>1025</v>
      </c>
      <c r="DG17" s="1201" t="s">
        <v>1024</v>
      </c>
      <c r="DH17" s="1201" t="s">
        <v>1025</v>
      </c>
      <c r="DI17" s="1201" t="s">
        <v>1024</v>
      </c>
      <c r="DJ17" s="1201" t="s">
        <v>1025</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6065"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6065"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6063" customFormat="1" customHeight="1" ht="11.25" hidden="1">
      <c r="B20" s="946"/>
      <c r="D20" s="930"/>
      <c r="E20" s="945"/>
      <c r="F20" s="1207" t="s">
        <v>376</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6063"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6063" customFormat="1" customHeight="1" ht="12">
      <c r="A22" s="947"/>
      <c r="B22" s="947"/>
      <c r="C22" s="947"/>
      <c r="D22" s="947"/>
      <c r="E22" s="947"/>
      <c r="FX22" s="947"/>
      <c r="FY22" s="947"/>
      <c r="FZ22" s="947"/>
      <c r="GA22" s="947"/>
      <c r="GB22" s="947"/>
    </row>
    <row s="6131"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9D6A5-AAE2-FB38-5527-104CFDE09829}"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5" width="6.421875" hidden="1" customWidth="1"/>
    <col min="2" max="2" style="2775" width="2.00390625" hidden="1" customWidth="1"/>
    <col min="3" max="3" style="2775" width="3.7109375" customWidth="1"/>
    <col min="4" max="4" style="2775" width="4.28125" customWidth="1"/>
    <col min="5" max="5" style="2775" width="45.00390625" customWidth="1"/>
    <col min="6" max="6" style="2775" width="6.421875" customWidth="1"/>
    <col min="7" max="7" style="2775" width="4.421875" customWidth="1"/>
    <col min="8" max="8" style="2775" width="5.57421875" customWidth="1"/>
    <col min="9" max="9" style="2775" width="52.8515625" customWidth="1"/>
    <col min="10" max="10" style="2775" width="7.00390625" customWidth="1"/>
    <col min="11" max="11" style="2775" width="3.7109375" customWidth="1"/>
    <col min="12" max="12" style="2775" width="6.28125" customWidth="1"/>
    <col min="13" max="13" style="2775" width="56.28125" customWidth="1"/>
    <col min="14" max="14" style="2697" width="9.140625"/>
    <col min="15" max="20" style="2734" width="9.140625" hidden="1"/>
    <col min="21" max="24" style="2776" width="9.140625" hidden="1"/>
    <col min="25" max="37" style="2697" width="9.140625" hidden="1"/>
    <col min="38" max="38" style="2697"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8" customFormat="1" customHeight="1" ht="15">
      <c r="A5" s="591"/>
      <c r="B5" s="591"/>
      <c r="C5" s="591"/>
      <c r="D5" s="1966" t="str">
        <f>IF(org=0,"Не определено",org)</f>
        <v>Филиал "Смоленская ГРЭС" ПАО "Юнипро"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5"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8"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105</v>
      </c>
      <c r="E9" s="1971"/>
      <c r="F9" s="1972" t="s">
        <v>106</v>
      </c>
      <c r="G9" s="1973"/>
      <c r="H9" s="1973"/>
      <c r="I9" s="1973"/>
      <c r="J9" s="1976" t="s">
        <v>107</v>
      </c>
      <c r="K9" s="1976"/>
      <c r="L9" s="1976"/>
      <c r="M9" s="1976"/>
    </row>
    <row customHeight="1" ht="22.5">
      <c r="A10" s="1970"/>
      <c r="B10" s="598"/>
      <c r="C10" s="531"/>
      <c r="D10" s="529" t="s">
        <v>87</v>
      </c>
      <c r="E10" s="529" t="s">
        <v>88</v>
      </c>
      <c r="F10" s="529" t="s">
        <v>108</v>
      </c>
      <c r="G10" s="1977" t="s">
        <v>87</v>
      </c>
      <c r="H10" s="1978"/>
      <c r="I10" s="529" t="s">
        <v>88</v>
      </c>
      <c r="J10" s="529" t="s">
        <v>108</v>
      </c>
      <c r="K10" s="1977" t="s">
        <v>87</v>
      </c>
      <c r="L10" s="1978"/>
      <c r="M10" s="529" t="s">
        <v>88</v>
      </c>
      <c r="N10" s="1667"/>
    </row>
    <row s="2726" customFormat="1" customHeight="1" ht="11.25" hidden="1">
      <c r="A11" s="599"/>
      <c r="B11" s="599"/>
      <c r="C11" s="599"/>
      <c r="D11" s="600" t="s">
        <v>109</v>
      </c>
      <c r="E11" s="600" t="s">
        <v>110</v>
      </c>
      <c r="F11" s="600" t="s">
        <v>89</v>
      </c>
      <c r="G11" s="1959" t="s">
        <v>90</v>
      </c>
      <c r="H11" s="1960"/>
      <c r="I11" s="600" t="s">
        <v>111</v>
      </c>
      <c r="J11" s="600" t="s">
        <v>91</v>
      </c>
      <c r="K11" s="1961" t="s">
        <v>92</v>
      </c>
      <c r="L11" s="1962"/>
      <c r="M11" s="600" t="s">
        <v>112</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113</v>
      </c>
      <c r="P12" s="1443" t="s">
        <v>114</v>
      </c>
      <c r="Q12" s="1443" t="s">
        <v>115</v>
      </c>
      <c r="R12" s="1443" t="s">
        <v>116</v>
      </c>
    </row>
    <row s="2746" customFormat="1" customHeight="1" ht="15">
      <c r="A13" s="281"/>
      <c r="B13" s="281"/>
      <c r="C13" s="532"/>
      <c r="D13" s="1982" t="s">
        <v>109</v>
      </c>
      <c r="E13" s="1983"/>
      <c r="F13" s="1986" t="s">
        <v>61</v>
      </c>
      <c r="G13" s="1987"/>
      <c r="H13" s="1988">
        <v>1</v>
      </c>
      <c r="I13" s="1979" t="str">
        <f>IF(U13="","",INDEX(TERRITORY_MR_LIST,MATCH(U13,TERRITORY_LIST_ID,0)))</f>
        <v/>
      </c>
      <c r="J13" s="1981" t="s">
        <v>56</v>
      </c>
      <c r="K13" s="608"/>
      <c r="L13" s="533" t="s">
        <v>109</v>
      </c>
      <c r="M13" s="609" t="s">
        <v>24</v>
      </c>
      <c r="N13" s="818"/>
      <c r="O13" s="1446" t="s">
        <v>117</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118</v>
      </c>
      <c r="Z13" s="610">
        <v>1705000</v>
      </c>
      <c r="AA13" s="610"/>
      <c r="AB13" s="610"/>
      <c r="AC13" s="610"/>
      <c r="AD13" s="610"/>
      <c r="AE13" s="610"/>
      <c r="AF13" s="610"/>
      <c r="AG13" s="610"/>
      <c r="AH13" s="610"/>
      <c r="AI13" s="610"/>
      <c r="AJ13" s="610"/>
      <c r="AK13" s="610"/>
      <c r="AL13" s="610"/>
    </row>
    <row s="2746" customFormat="1" customHeight="1" ht="15">
      <c r="A14" s="281"/>
      <c r="B14" s="281"/>
      <c r="C14" s="162"/>
      <c r="D14" s="1982"/>
      <c r="E14" s="1984"/>
      <c r="F14" s="1981"/>
      <c r="G14" s="1987"/>
      <c r="H14" s="1988"/>
      <c r="I14" s="1980"/>
      <c r="J14" s="1981"/>
      <c r="K14" s="427"/>
      <c r="L14" s="163"/>
      <c r="M14" s="613" t="s">
        <v>119</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6" customFormat="1" customHeight="1" ht="15">
      <c r="A15" s="281"/>
      <c r="B15" s="281"/>
      <c r="C15" s="162"/>
      <c r="D15" s="1982"/>
      <c r="E15" s="1985"/>
      <c r="F15" s="1981"/>
      <c r="G15" s="1067"/>
      <c r="H15" s="1068"/>
      <c r="I15" s="586" t="s">
        <v>120</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121</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90F25-B5A7-19E1-C03C-9D525C9B6DED}"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272" width="9.140625" hidden="1" customWidth="1"/>
    <col min="2" max="2" style="3274" width="9.140625" hidden="1" customWidth="1"/>
    <col min="3" max="3" style="5958" width="4.7109375" customWidth="1"/>
    <col min="4" max="4" style="3274" width="6.28125" customWidth="1"/>
    <col min="5" max="5" style="3274" width="36.7109375" customWidth="1"/>
    <col min="6" max="6" style="3274" width="9.57421875" customWidth="1"/>
    <col min="7" max="7" style="2624" width="42.421875" hidden="1" customWidth="1"/>
    <col min="8" max="8" style="3274" width="40.7109375" customWidth="1"/>
    <col min="9" max="9" style="2625" width="93.421875" customWidth="1"/>
    <col min="10" max="17" style="3274" width="10.57421875"/>
    <col min="18" max="18" style="5892" width="10.57421875"/>
  </cols>
  <sheetData>
    <row s="2625"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5"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Филиал "Смоленская ГРЭС" ПАО "Юнипро"</v>
      </c>
      <c r="E6" s="2053"/>
      <c r="F6" s="2053"/>
      <c r="G6" s="2053"/>
      <c r="H6" s="2053"/>
      <c r="I6" s="543"/>
    </row>
    <row s="2624" customFormat="1" customHeight="1" ht="15">
      <c r="A7" s="765"/>
      <c r="C7" s="162"/>
      <c r="D7" s="682"/>
      <c r="E7" s="682"/>
      <c r="F7" s="682"/>
      <c r="G7" s="682"/>
      <c r="H7" s="758"/>
      <c r="I7" s="543"/>
      <c r="R7" s="681"/>
    </row>
    <row customHeight="1" ht="0.75">
      <c r="C8" s="162"/>
      <c r="D8" s="515"/>
      <c r="E8" s="515"/>
      <c r="F8" s="515"/>
      <c r="G8" s="515"/>
      <c r="H8" s="543" t="s">
        <v>117</v>
      </c>
    </row>
    <row customHeight="1" ht="15">
      <c r="C9" s="162"/>
      <c r="D9" s="717"/>
      <c r="E9" s="2213" t="s">
        <v>105</v>
      </c>
      <c r="F9" s="2214"/>
      <c r="G9" s="822" t="str">
        <f>IF(G8="","",INDEX(DIFFERENTIATION_UNMERGE_VD,MATCH(G8,DIFFERENTIATION_ID_DIFF,0)))</f>
        <v/>
      </c>
      <c r="H9" s="822">
        <f>IF(H8="","",INDEX(DIFFERENTIATION_UNMERGE_VD,MATCH(H8,DIFFERENTIATION_ID_DIFF,0)))</f>
        <v>0</v>
      </c>
      <c r="I9" s="1971" t="s">
        <v>299</v>
      </c>
    </row>
    <row s="2624" customFormat="1" customHeight="1" ht="15">
      <c r="A10" s="765"/>
      <c r="C10" s="162"/>
      <c r="D10" s="717"/>
      <c r="E10" s="2213" t="s">
        <v>561</v>
      </c>
      <c r="F10" s="2214"/>
      <c r="G10" s="822" t="str">
        <f>IF(G8="","",INDEX(DIFFERENTIATION_UNMERGE_AREA,MATCH(G8,DIFFERENTIATION_ID_DIFF,0)))</f>
        <v/>
      </c>
      <c r="H10" s="822" t="str">
        <f>IF(H8="","",INDEX(DIFFERENTIATION_UNMERGE_AREA,MATCH(H8,DIFFERENTIATION_ID_DIFF,0)))</f>
        <v/>
      </c>
      <c r="I10" s="1971"/>
      <c r="R10" s="681"/>
    </row>
    <row s="2624" customFormat="1" customHeight="1" ht="15">
      <c r="A11" s="765"/>
      <c r="C11" s="162"/>
      <c r="D11" s="717"/>
      <c r="E11" s="2213" t="s">
        <v>562</v>
      </c>
      <c r="F11" s="2214"/>
      <c r="G11" s="822" t="str">
        <f>IF(G8="","",INDEX(DIFFERENTIATION_UNMERGE_SYSTEM,MATCH(G8,DIFFERENTIATION_ID_DIFF,0)))</f>
        <v/>
      </c>
      <c r="H11" s="822" t="str">
        <f>IF(H8="","",INDEX(DIFFERENTIATION_UNMERGE_SYSTEM,MATCH(H8,DIFFERENTIATION_ID_DIFF,0)))</f>
        <v>без дифференциации</v>
      </c>
      <c r="I11" s="1971"/>
      <c r="R11" s="681"/>
    </row>
    <row s="2624" customFormat="1" customHeight="1" ht="15">
      <c r="A12" s="765"/>
      <c r="C12" s="162"/>
      <c r="D12" s="2215" t="s">
        <v>298</v>
      </c>
      <c r="E12" s="2216"/>
      <c r="F12" s="2216"/>
      <c r="G12" s="893"/>
      <c r="H12" s="893"/>
      <c r="I12" s="1971"/>
      <c r="R12" s="681"/>
    </row>
    <row customHeight="1" ht="33.75">
      <c r="C13" s="162"/>
      <c r="D13" s="767" t="s">
        <v>87</v>
      </c>
      <c r="E13" s="766" t="s">
        <v>300</v>
      </c>
      <c r="F13" s="766" t="s">
        <v>563</v>
      </c>
      <c r="G13" s="814" t="s">
        <v>301</v>
      </c>
      <c r="H13" s="760" t="s">
        <v>301</v>
      </c>
      <c r="I13" s="1971"/>
    </row>
    <row customHeight="1" ht="15" hidden="1">
      <c r="C14" s="162"/>
      <c r="D14" s="599" t="s">
        <v>109</v>
      </c>
      <c r="E14" s="599" t="s">
        <v>110</v>
      </c>
      <c r="F14" s="599" t="s">
        <v>89</v>
      </c>
      <c r="G14" s="665" t="str">
        <f>G1&amp;".1"</f>
        <v>.1</v>
      </c>
      <c r="H14" s="665" t="str">
        <f>H1&amp;".1"</f>
        <v>4.1</v>
      </c>
      <c r="I14" s="277"/>
    </row>
    <row customHeight="1" ht="15">
      <c r="A15" s="511"/>
      <c r="C15" s="532"/>
      <c r="D15" s="527">
        <v>1</v>
      </c>
      <c r="E15" s="683" t="str">
        <f>TP_P_A</f>
        <v>Количество поданных заявок</v>
      </c>
      <c r="F15" s="527" t="s">
        <v>1026</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1026</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1026</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304</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1027</v>
      </c>
      <c r="E20" s="694"/>
      <c r="F20" s="515"/>
      <c r="G20" s="515"/>
      <c r="H20" s="515"/>
      <c r="I20" s="1803"/>
    </row>
    <row customHeight="1" ht="27.75">
      <c r="C21" s="457"/>
      <c r="D21" s="545" t="s">
        <v>313</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1028</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4A571F-2FE1-0354-F46E-C954B757ADA6}"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6199" width="9.140625" hidden="1" customWidth="1"/>
    <col min="2" max="2" style="6180" width="9.140625" hidden="1" customWidth="1"/>
    <col min="3" max="3" style="6200" width="3.7109375" customWidth="1"/>
    <col min="4" max="4" style="2688" width="6.28125" customWidth="1"/>
    <col min="5" max="6" style="2688" width="64.140625" customWidth="1"/>
    <col min="7" max="7" style="2688" width="141.140625" customWidth="1"/>
    <col min="8" max="8" style="2688" width="10.57421875"/>
    <col min="9" max="10" style="2630" width="10.57421875"/>
    <col min="11" max="16" style="2688"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4" customFormat="1" customHeight="1" ht="18">
      <c r="A6" s="888"/>
      <c r="B6" s="423"/>
      <c r="C6" s="377"/>
      <c r="D6" s="2299" t="str">
        <f>IF(org=0,"Не определено",org)</f>
        <v>Филиал "Смоленская ГРЭС" ПАО "Юнипро"</v>
      </c>
      <c r="E6" s="2300"/>
      <c r="F6" s="2300"/>
      <c r="G6" s="2301"/>
      <c r="I6" s="506"/>
      <c r="J6" s="506"/>
    </row>
    <row customHeight="1" ht="14.25">
      <c r="C7" s="82"/>
      <c r="D7" s="69"/>
      <c r="E7" s="81"/>
      <c r="F7" s="758"/>
      <c r="G7" s="179"/>
    </row>
    <row s="3070" customFormat="1" customHeight="1" ht="0.75">
      <c r="A8" s="1709"/>
      <c r="B8" s="1168"/>
      <c r="C8" s="377"/>
      <c r="D8" s="361"/>
      <c r="E8" s="395"/>
      <c r="F8" s="758"/>
      <c r="G8" s="179"/>
      <c r="I8" s="1664"/>
      <c r="J8" s="1664"/>
    </row>
    <row customHeight="1" ht="14.25">
      <c r="C9" s="82"/>
      <c r="D9" s="2062" t="s">
        <v>298</v>
      </c>
      <c r="E9" s="2062"/>
      <c r="F9" s="2062"/>
      <c r="G9" s="2302" t="s">
        <v>299</v>
      </c>
    </row>
    <row customHeight="1" ht="14.25">
      <c r="C10" s="82"/>
      <c r="D10" s="91" t="s">
        <v>87</v>
      </c>
      <c r="E10" s="94" t="s">
        <v>300</v>
      </c>
      <c r="F10" s="94" t="s">
        <v>390</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304</v>
      </c>
      <c r="G12" s="137"/>
    </row>
    <row customHeight="1" ht="22.5">
      <c r="A13" s="178"/>
      <c r="C13" s="82"/>
      <c r="D13" s="133" t="s">
        <v>933</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304</v>
      </c>
      <c r="G13" s="137"/>
    </row>
    <row customHeight="1" ht="14.25">
      <c r="A14" s="178"/>
      <c r="C14" s="82"/>
      <c r="D14" s="133" t="s">
        <v>969</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1029</v>
      </c>
      <c r="F15" s="187"/>
      <c r="G15" s="2017"/>
    </row>
    <row customHeight="1" ht="14.25">
      <c r="A16" s="178"/>
      <c r="C16" s="82"/>
      <c r="D16" s="133" t="s">
        <v>935</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304</v>
      </c>
      <c r="G16" s="333"/>
    </row>
    <row customHeight="1" ht="14.25">
      <c r="A17" s="178"/>
      <c r="C17" s="82"/>
      <c r="D17" s="133" t="s">
        <v>977</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6178" customFormat="1" customHeight="1" ht="21">
      <c r="A18" s="339"/>
      <c r="B18" s="132"/>
      <c r="C18" s="296"/>
      <c r="D18" s="343"/>
      <c r="E18" s="345" t="s">
        <v>1030</v>
      </c>
      <c r="F18" s="334"/>
      <c r="G18" s="2017"/>
      <c r="I18" s="346"/>
      <c r="J18" s="346"/>
    </row>
    <row s="2624" customFormat="1" customHeight="1" ht="256.5" hidden="1">
      <c r="A19" s="339"/>
      <c r="B19" s="423"/>
      <c r="C19" s="377"/>
      <c r="D19" s="890" t="s">
        <v>937</v>
      </c>
      <c r="E19" s="889" t="s">
        <v>1031</v>
      </c>
      <c r="F19" s="391"/>
      <c r="G19" s="333" t="s">
        <v>1032</v>
      </c>
      <c r="I19" s="506"/>
      <c r="J19" s="506"/>
    </row>
    <row s="6178" customFormat="1" customHeight="1" ht="14.25">
      <c r="A20" s="339"/>
      <c r="B20" s="132"/>
      <c r="C20" s="296"/>
      <c r="D20" s="891">
        <v>2</v>
      </c>
      <c r="E20" s="326" t="s">
        <v>1033</v>
      </c>
      <c r="F20" s="184" t="s">
        <v>304</v>
      </c>
      <c r="G20" s="333"/>
      <c r="I20" s="346"/>
      <c r="J20" s="346"/>
    </row>
    <row s="6178" customFormat="1" customHeight="1" ht="18.75" hidden="1">
      <c r="A21" s="339"/>
      <c r="B21" s="132"/>
      <c r="C21" s="296"/>
      <c r="D21" s="329" t="s">
        <v>863</v>
      </c>
      <c r="E21" s="328"/>
      <c r="F21" s="327"/>
      <c r="G21" s="337"/>
      <c r="H21" s="330"/>
      <c r="I21" s="346"/>
      <c r="J21" s="346"/>
    </row>
    <row customHeight="1" ht="15">
      <c r="A22" s="178"/>
      <c r="C22" s="82"/>
      <c r="D22" s="95"/>
      <c r="E22" s="189" t="s">
        <v>1034</v>
      </c>
      <c r="F22" s="334"/>
      <c r="G22" s="335"/>
    </row>
    <row s="3070" customFormat="1" customHeight="1" ht="22.5" hidden="1">
      <c r="A23" s="339"/>
      <c r="B23" s="1168"/>
      <c r="C23" s="377"/>
      <c r="D23" s="1713" t="s">
        <v>110</v>
      </c>
      <c r="E23" s="183" t="s">
        <v>1035</v>
      </c>
      <c r="F23" s="1710" t="s">
        <v>304</v>
      </c>
      <c r="G23" s="341"/>
      <c r="I23" s="1664"/>
      <c r="J23" s="1664"/>
    </row>
    <row s="3070" customFormat="1" customHeight="1" ht="14.25" hidden="1">
      <c r="A24" s="339"/>
      <c r="B24" s="1168"/>
      <c r="C24" s="377"/>
      <c r="D24" s="1713" t="s">
        <v>619</v>
      </c>
      <c r="E24" s="1712" t="s">
        <v>1036</v>
      </c>
      <c r="F24" s="1710" t="s">
        <v>304</v>
      </c>
      <c r="G24" s="333"/>
      <c r="I24" s="1664"/>
      <c r="J24" s="1664"/>
    </row>
    <row s="3070" customFormat="1" customHeight="1" ht="14.25" hidden="1">
      <c r="A25" s="339"/>
      <c r="B25" s="1168"/>
      <c r="C25" s="377"/>
      <c r="D25" s="1713" t="s">
        <v>622</v>
      </c>
      <c r="E25" s="181"/>
      <c r="F25" s="391"/>
      <c r="G25" s="2015" t="s">
        <v>1037</v>
      </c>
      <c r="I25" s="1664"/>
      <c r="J25" s="1664"/>
    </row>
    <row s="3070" customFormat="1" customHeight="1" ht="22.5" hidden="1">
      <c r="A26" s="339"/>
      <c r="B26" s="1168"/>
      <c r="C26" s="377"/>
      <c r="D26" s="343"/>
      <c r="E26" s="345" t="s">
        <v>1038</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91967-C07D-65DE-6B55-F132133A5861}" mc:Ignorable="x14ac xr xr2 xr3">
  <sheetPr>
    <tabColor theme="6" tint="0.4"/>
  </sheetPr>
  <dimension ref="A1:L43"/>
  <sheetViews>
    <sheetView topLeftCell="C13" showGridLines="0" zoomScale="90" workbookViewId="0" tabSelected="1">
      <selection activeCell="J25" sqref="J25"/>
    </sheetView>
  </sheetViews>
  <sheetFormatPr defaultColWidth="10.57421875" customHeight="1" defaultRowHeight="14.25"/>
  <cols>
    <col min="1" max="1" style="3646" width="9.140625" hidden="1" customWidth="1"/>
    <col min="2" max="2" style="6180" width="9.140625" hidden="1" customWidth="1"/>
    <col min="3" max="3" style="6200" width="3.7109375" customWidth="1"/>
    <col min="4" max="4" style="2688" width="6.28125" customWidth="1"/>
    <col min="5" max="5" style="2688" width="63.421875" customWidth="1"/>
    <col min="6" max="6" style="2688" width="1.7109375" hidden="1" customWidth="1"/>
    <col min="7" max="8" style="2688" width="35.7109375" customWidth="1"/>
    <col min="9" max="9" style="2688" width="91.57421875" customWidth="1"/>
    <col min="10" max="10" style="2688" width="68.8515625" customWidth="1"/>
    <col min="11" max="12" style="2630" width="10.57421875"/>
  </cols>
  <sheetData>
    <row customHeight="1" ht="14.25" hidden="1"/>
    <row s="3070" customFormat="1" customHeight="1" ht="18.75" hidden="1">
      <c r="A2" s="1723"/>
      <c r="B2" s="1168"/>
      <c r="C2" s="1770" t="s">
        <v>425</v>
      </c>
      <c r="D2" s="1713"/>
      <c r="E2" s="185"/>
      <c r="F2" s="1710"/>
      <c r="G2" s="1710" t="s">
        <v>304</v>
      </c>
      <c r="H2" s="1169"/>
      <c r="K2" s="1664"/>
      <c r="L2" s="1664"/>
    </row>
    <row s="3070" customFormat="1" customHeight="1" ht="14.25" hidden="1">
      <c r="A3" s="1392"/>
      <c r="B3" s="1168"/>
      <c r="C3" s="340"/>
      <c r="K3" s="1664"/>
      <c r="L3" s="1664"/>
    </row>
    <row s="3070" customFormat="1" customHeight="1" ht="18.75" hidden="1">
      <c r="A4" s="1723"/>
      <c r="B4" s="1168"/>
      <c r="C4" s="1770" t="s">
        <v>425</v>
      </c>
      <c r="D4" s="1713"/>
      <c r="E4" s="191" t="s">
        <v>1039</v>
      </c>
      <c r="F4" s="1710"/>
      <c r="G4" s="243"/>
      <c r="H4" s="1710" t="s">
        <v>304</v>
      </c>
      <c r="K4" s="1664"/>
      <c r="L4" s="1664"/>
    </row>
    <row s="3070" customFormat="1" customHeight="1" ht="14.25" hidden="1">
      <c r="A5" s="1392"/>
      <c r="B5" s="1168"/>
      <c r="C5" s="340"/>
      <c r="K5" s="1664"/>
      <c r="L5" s="1664"/>
    </row>
    <row s="3070" customFormat="1" customHeight="1" ht="18.75" hidden="1">
      <c r="A6" s="1723"/>
      <c r="B6" s="1168"/>
      <c r="C6" s="1770" t="s">
        <v>425</v>
      </c>
      <c r="D6" s="1713"/>
      <c r="E6" s="192" t="s">
        <v>1040</v>
      </c>
      <c r="F6" s="1710"/>
      <c r="G6" s="243"/>
      <c r="H6" s="1710" t="s">
        <v>304</v>
      </c>
      <c r="K6" s="1664"/>
      <c r="L6" s="1664"/>
    </row>
    <row s="3070" customFormat="1" customHeight="1" ht="14.25" hidden="1">
      <c r="A7" s="1392"/>
      <c r="B7" s="1168"/>
      <c r="C7" s="340"/>
      <c r="K7" s="1664"/>
      <c r="L7" s="1664"/>
    </row>
    <row s="3070" customFormat="1" customHeight="1" ht="18.75" hidden="1">
      <c r="A8" s="1723"/>
      <c r="B8" s="1168"/>
      <c r="C8" s="1770" t="s">
        <v>425</v>
      </c>
      <c r="D8" s="1713"/>
      <c r="E8" s="192" t="s">
        <v>1041</v>
      </c>
      <c r="F8" s="1710"/>
      <c r="G8" s="243"/>
      <c r="H8" s="1710" t="s">
        <v>304</v>
      </c>
      <c r="K8" s="1664"/>
      <c r="L8" s="1664"/>
    </row>
    <row s="3070" customFormat="1" customHeight="1" ht="14.25" hidden="1">
      <c r="A9" s="1392"/>
      <c r="B9" s="1168"/>
      <c r="C9" s="340"/>
      <c r="K9" s="1664"/>
      <c r="L9" s="1664"/>
    </row>
    <row s="3070" customFormat="1" customHeight="1" ht="18.75" hidden="1">
      <c r="A10" s="1723"/>
      <c r="B10" s="1168"/>
      <c r="C10" s="1770" t="s">
        <v>425</v>
      </c>
      <c r="D10" s="1713"/>
      <c r="E10" s="192" t="s">
        <v>1042</v>
      </c>
      <c r="F10" s="1710"/>
      <c r="G10" s="1714"/>
      <c r="H10" s="1710" t="s">
        <v>304</v>
      </c>
      <c r="K10" s="1664"/>
      <c r="L10" s="1664" t="s">
        <v>1043</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3070" customFormat="1" customHeight="1" ht="14.25">
      <c r="A15" s="1392"/>
      <c r="B15" s="1168"/>
      <c r="C15" s="377"/>
      <c r="D15" s="2299" t="str">
        <f>IF(org=0,"Не определено",org)</f>
        <v>Филиал "Смоленская ГРЭС" ПАО "Юнипро"</v>
      </c>
      <c r="E15" s="2300"/>
      <c r="F15" s="2300"/>
      <c r="G15" s="2300"/>
      <c r="H15" s="2301"/>
      <c r="J15" s="858"/>
      <c r="K15" s="1664"/>
      <c r="L15" s="1664"/>
    </row>
    <row customHeight="1" ht="14.25">
      <c r="C16" s="82"/>
      <c r="D16" s="69"/>
      <c r="E16" s="81"/>
      <c r="F16" s="81"/>
      <c r="G16" s="81"/>
      <c r="H16" s="758"/>
      <c r="I16" s="179"/>
    </row>
    <row s="3070" customFormat="1" customHeight="1" ht="14.25" hidden="1">
      <c r="A17" s="1392"/>
      <c r="B17" s="1168"/>
      <c r="C17" s="377"/>
      <c r="D17" s="361"/>
      <c r="E17" s="395"/>
      <c r="F17" s="395"/>
      <c r="G17" s="395"/>
      <c r="H17" s="758"/>
      <c r="I17" s="179"/>
      <c r="K17" s="1664"/>
      <c r="L17" s="1664"/>
    </row>
    <row customHeight="1" ht="21">
      <c r="C18" s="82"/>
      <c r="D18" s="2062" t="s">
        <v>298</v>
      </c>
      <c r="E18" s="2062"/>
      <c r="F18" s="2062"/>
      <c r="G18" s="2062"/>
      <c r="H18" s="2062"/>
      <c r="I18" s="2302" t="s">
        <v>299</v>
      </c>
    </row>
    <row customHeight="1" ht="21">
      <c r="C19" s="82"/>
      <c r="D19" s="91" t="s">
        <v>87</v>
      </c>
      <c r="E19" s="94" t="s">
        <v>300</v>
      </c>
      <c r="F19" s="94"/>
      <c r="G19" s="94" t="s">
        <v>301</v>
      </c>
      <c r="H19" s="94" t="s">
        <v>390</v>
      </c>
      <c r="I19" s="2302"/>
    </row>
    <row customHeight="1" ht="12" hidden="1">
      <c r="C20" s="82"/>
      <c r="D20" s="72"/>
      <c r="E20" s="72"/>
      <c r="F20" s="72"/>
      <c r="G20" s="72"/>
      <c r="H20" s="72"/>
      <c r="I20" s="72"/>
    </row>
    <row customHeight="1" ht="14.25">
      <c r="A21" s="1723"/>
      <c r="C21" s="82"/>
      <c r="D21" s="133">
        <v>1</v>
      </c>
      <c r="E21" s="2304" t="s">
        <v>1044</v>
      </c>
      <c r="F21" s="2304"/>
      <c r="G21" s="2304"/>
      <c r="H21" s="2304"/>
      <c r="I21" s="194"/>
    </row>
    <row customHeight="1" ht="20.25">
      <c r="A22" s="1723"/>
      <c r="C22" s="82"/>
      <c r="D22" s="133" t="s">
        <v>933</v>
      </c>
      <c r="E22" s="180" t="s">
        <v>1045</v>
      </c>
      <c r="F22" s="184"/>
      <c r="G22" s="6210">
        <v>45287.65358796297</v>
      </c>
      <c r="H22" s="184" t="s">
        <v>304</v>
      </c>
      <c r="I22" s="137" t="s">
        <v>1046</v>
      </c>
    </row>
    <row customHeight="1" ht="45">
      <c r="A23" s="1723"/>
      <c r="C23" s="82"/>
      <c r="D23" s="133" t="s">
        <v>935</v>
      </c>
      <c r="E23" s="180" t="s">
        <v>1047</v>
      </c>
      <c r="F23" s="184"/>
      <c r="G23" s="6211" t="s">
        <v>1048</v>
      </c>
      <c r="H23" s="199" t="s">
        <v>1049</v>
      </c>
      <c r="I23" s="244" t="s">
        <v>1050</v>
      </c>
    </row>
    <row customHeight="1" ht="35.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304</v>
      </c>
      <c r="H24" s="199" t="s">
        <v>1049</v>
      </c>
      <c r="I24" s="245" t="s">
        <v>800</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45.75">
      <c r="A26" s="1723"/>
      <c r="C26" s="82"/>
      <c r="D26" s="133" t="s">
        <v>324</v>
      </c>
      <c r="E26" s="185" t="s">
        <v>1051</v>
      </c>
      <c r="F26" s="184"/>
      <c r="G26" s="184" t="s">
        <v>304</v>
      </c>
      <c r="H26" s="199" t="s">
        <v>1049</v>
      </c>
      <c r="I26" s="2015" t="s">
        <v>1052</v>
      </c>
    </row>
    <row customHeight="1" ht="15">
      <c r="A27" s="1723" t="s">
        <v>109</v>
      </c>
      <c r="C27" s="82"/>
      <c r="D27" s="95"/>
      <c r="E27" s="189" t="s">
        <v>1034</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35.25">
      <c r="A29" s="1723"/>
      <c r="C29" s="82"/>
      <c r="D29" s="133" t="s">
        <v>664</v>
      </c>
      <c r="E29" s="191" t="s">
        <v>1039</v>
      </c>
      <c r="F29" s="184"/>
      <c r="G29" s="243" t="s">
        <v>1053</v>
      </c>
      <c r="H29" s="184" t="s">
        <v>304</v>
      </c>
      <c r="I29" s="2015" t="s">
        <v>1054</v>
      </c>
    </row>
    <row s="3340" customFormat="1" customHeight="1" ht="186.75">
      <c r="A30" s="6218"/>
      <c r="B30" s="3650"/>
      <c r="C30" s="6219" t="s">
        <v>425</v>
      </c>
      <c r="D30" s="6220" t="s">
        <v>707</v>
      </c>
      <c r="E30" s="6221" t="s">
        <v>1039</v>
      </c>
      <c r="F30" s="3720"/>
      <c r="G30" s="6222" t="s">
        <v>1055</v>
      </c>
      <c r="H30" s="3720" t="s">
        <v>304</v>
      </c>
      <c r="I30" s="3340"/>
      <c r="J30" s="3340"/>
      <c r="K30" s="4279"/>
      <c r="L30" s="4279"/>
    </row>
    <row customHeight="1" ht="15">
      <c r="A31" s="1723" t="s">
        <v>110</v>
      </c>
      <c r="C31" s="82"/>
      <c r="D31" s="95"/>
      <c r="E31" s="189" t="s">
        <v>1034</v>
      </c>
      <c r="F31" s="190"/>
      <c r="G31" s="190"/>
      <c r="H31" s="187"/>
      <c r="I31" s="2017"/>
    </row>
    <row customHeight="1" ht="30">
      <c r="A32" s="1723"/>
      <c r="B32" s="132">
        <v>3</v>
      </c>
      <c r="C32" s="82"/>
      <c r="D32" s="133">
        <v>5</v>
      </c>
      <c r="E32"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242"/>
    </row>
    <row customHeight="1" ht="26.25">
      <c r="A33" s="1723"/>
      <c r="C33" s="82"/>
      <c r="D33" s="133" t="s">
        <v>313</v>
      </c>
      <c r="E33"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245"/>
      <c r="G33" s="2245"/>
      <c r="H33" s="2245"/>
      <c r="I33" s="242"/>
    </row>
    <row customHeight="1" ht="14.25">
      <c r="A34" s="1723"/>
      <c r="C34" s="82"/>
      <c r="D34" s="133" t="s">
        <v>1056</v>
      </c>
      <c r="E34" s="192" t="s">
        <v>1040</v>
      </c>
      <c r="F34" s="184"/>
      <c r="G34" s="243" t="s">
        <v>1057</v>
      </c>
      <c r="H34" s="184" t="s">
        <v>304</v>
      </c>
      <c r="I34" s="2015" t="s">
        <v>1058</v>
      </c>
    </row>
    <row customHeight="1" ht="15">
      <c r="A35" s="1723" t="s">
        <v>89</v>
      </c>
      <c r="C35" s="82"/>
      <c r="D35" s="95"/>
      <c r="E35" s="190" t="s">
        <v>1034</v>
      </c>
      <c r="F35" s="186"/>
      <c r="G35" s="186"/>
      <c r="H35" s="187"/>
      <c r="I35" s="2017"/>
    </row>
    <row customHeight="1" ht="24">
      <c r="A36" s="1723"/>
      <c r="C36" s="82"/>
      <c r="D36" s="133" t="s">
        <v>315</v>
      </c>
      <c r="E36"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245"/>
      <c r="G36" s="2245"/>
      <c r="H36" s="2245"/>
      <c r="I36" s="242"/>
    </row>
    <row customHeight="1" ht="35.25">
      <c r="A37" s="1723"/>
      <c r="C37" s="82"/>
      <c r="D37" s="133" t="s">
        <v>1059</v>
      </c>
      <c r="E37" s="192" t="s">
        <v>1041</v>
      </c>
      <c r="F37" s="184"/>
      <c r="G37" s="243" t="s">
        <v>1060</v>
      </c>
      <c r="H37" s="184" t="s">
        <v>304</v>
      </c>
      <c r="I37" s="1993" t="s">
        <v>1061</v>
      </c>
    </row>
    <row customHeight="1" ht="15">
      <c r="A38" s="1723" t="s">
        <v>90</v>
      </c>
      <c r="C38" s="82"/>
      <c r="D38" s="95"/>
      <c r="E38" s="190" t="s">
        <v>1034</v>
      </c>
      <c r="F38" s="186"/>
      <c r="G38" s="186"/>
      <c r="H38" s="187"/>
      <c r="I38" s="1993"/>
    </row>
    <row customHeight="1" ht="26.25">
      <c r="A39" s="1723"/>
      <c r="C39" s="82"/>
      <c r="D39" s="133" t="s">
        <v>318</v>
      </c>
      <c r="E39"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245"/>
      <c r="G39" s="2245"/>
      <c r="H39" s="2245"/>
      <c r="I39" s="242"/>
    </row>
    <row customHeight="1" ht="14.25">
      <c r="A40" s="1723"/>
      <c r="C40" s="82"/>
      <c r="D40" s="133" t="s">
        <v>793</v>
      </c>
      <c r="E40" s="192" t="s">
        <v>1042</v>
      </c>
      <c r="F40" s="184"/>
      <c r="G40" s="193" t="s">
        <v>1062</v>
      </c>
      <c r="H40" s="184" t="s">
        <v>304</v>
      </c>
      <c r="I40" s="2015" t="s">
        <v>1063</v>
      </c>
      <c r="L40" s="141" t="s">
        <v>1043</v>
      </c>
    </row>
    <row customHeight="1" ht="15">
      <c r="A41" s="1723" t="s">
        <v>111</v>
      </c>
      <c r="C41" s="82"/>
      <c r="D41" s="95"/>
      <c r="E41" s="190" t="s">
        <v>1034</v>
      </c>
      <c r="F41" s="186"/>
      <c r="G41" s="186"/>
      <c r="H41" s="187"/>
      <c r="I41" s="2017"/>
    </row>
    <row s="6225" customFormat="1" customHeight="1" ht="3">
      <c r="A42" s="1723"/>
      <c r="K42" s="182"/>
      <c r="L42" s="182"/>
    </row>
    <row customHeight="1" ht="24.75">
      <c r="D43" s="1721" t="s">
        <v>715</v>
      </c>
      <c r="E43"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106"/>
      <c r="G43" s="2106"/>
      <c r="H43" s="2106"/>
      <c r="I43" s="2106"/>
    </row>
  </sheetData>
  <sheetProtection formatColumns="0" formatRows="0" autoFilter="0" sort="0" insertRows="0" insertColumns="1" deleteRows="0" deleteColumns="0"/>
  <mergeCells count="17">
    <mergeCell ref="E43:I43"/>
    <mergeCell ref="E33:H33"/>
    <mergeCell ref="E36:H36"/>
    <mergeCell ref="E39:H39"/>
    <mergeCell ref="I34:I35"/>
    <mergeCell ref="I37:I38"/>
    <mergeCell ref="I40:I41"/>
    <mergeCell ref="I29:I31"/>
    <mergeCell ref="E32:H32"/>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s>
  <hyperlinks>
    <hyperlink ref="G23" r:id="rId2" tooltip="https://www.unipro.energy/activities/tariff/warm/smolenskaya/2024/" xr:uid="{276D9513-B00B-A8FE-13A3-29E88EA85FA5}"/>
    <hyperlink ref="H23" r:id="rId3" tooltip="https://portal.eias.ru/Portal/DownloadPage.aspx?type=12&amp;guid=ab8245f0-a8c4-4db9-844d-d9a678b78414" xr:uid="{F87E3DFF-AEA7-F819-9D7F-21EB53F500B9}"/>
    <hyperlink ref="H24" r:id="rId4" tooltip="https://portal.eias.ru/Portal/DownloadPage.aspx?type=12&amp;guid=ab8245f0-a8c4-4db9-844d-d9a678b78414" xr:uid="{D242D75F-BCFD-E333-E2C2-73A9F57B071F}"/>
    <hyperlink ref="H26" r:id="rId5" tooltip="https://portal.eias.ru/Portal/DownloadPage.aspx?type=12&amp;guid=ab8245f0-a8c4-4db9-844d-d9a678b78414" xr:uid="{2D48EBB1-1AFF-F4B9-9AE9-B1AE7C2618F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4A152-6795-BD77-52F1-6E61B935638D}"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6228" width="25.140625" hidden="1" customWidth="1"/>
    <col min="3" max="3" style="5756" width="9.140625" hidden="1" customWidth="1"/>
    <col min="4" max="4" style="3968" width="3.7109375" customWidth="1"/>
    <col min="5" max="5" style="6264" width="6.28125" customWidth="1"/>
    <col min="6" max="6" style="6264" width="46.7109375" customWidth="1"/>
    <col min="7" max="7" style="6264" width="35.7109375" customWidth="1"/>
    <col min="8" max="8" style="6264" width="3.7109375" customWidth="1"/>
    <col min="9" max="10" style="6264" width="11.7109375" customWidth="1"/>
    <col min="11" max="12" style="6264" width="35.7109375" customWidth="1"/>
    <col min="13" max="13" style="6264" width="84.8515625" customWidth="1"/>
    <col min="14" max="14" style="6264" width="10.57421875"/>
    <col min="15" max="16" style="6183" width="10.57421875"/>
    <col min="17" max="33" style="6264" width="10.57421875"/>
  </cols>
  <sheetData>
    <row s="3070"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3070" customFormat="1" customHeight="1" ht="18.75" hidden="1">
      <c r="A2" s="1821" t="s">
        <v>157</v>
      </c>
      <c r="B2" s="1821" t="s">
        <v>158</v>
      </c>
      <c r="C2" s="369"/>
      <c r="D2" s="340"/>
      <c r="E2" s="1038"/>
      <c r="F2" s="1038"/>
      <c r="G2" s="2266" t="str">
        <f>INDEX(PT_DIFFERENTIATION_NTAR,MATCH(B2,PT_DIFFERENTIATION_NTAR_ID,0))</f>
        <v>Тарифы на тепловую энергию (мощность) на коллекторах источника тепловой энергии</v>
      </c>
      <c r="H2" s="1907"/>
      <c r="I2" s="1779"/>
      <c r="J2" s="1814"/>
      <c r="K2" s="1908"/>
      <c r="L2" s="1907" t="s">
        <v>304</v>
      </c>
      <c r="M2" s="1918"/>
      <c r="N2" s="330"/>
      <c r="O2" s="1664"/>
      <c r="P2" s="1664"/>
    </row>
    <row s="3070" customFormat="1" customHeight="1" ht="18.75" hidden="1">
      <c r="A3" s="1821"/>
      <c r="B3" s="1821"/>
      <c r="C3" s="369" t="s">
        <v>1064</v>
      </c>
      <c r="D3" s="340"/>
      <c r="E3" s="1038"/>
      <c r="F3" s="1038"/>
      <c r="G3" s="2266"/>
      <c r="H3" s="1530"/>
      <c r="I3" s="657" t="s">
        <v>1065</v>
      </c>
      <c r="J3" s="577"/>
      <c r="K3" s="1530"/>
      <c r="L3" s="200"/>
      <c r="M3" s="1918"/>
      <c r="N3" s="330"/>
      <c r="O3" s="1664"/>
      <c r="P3" s="1664"/>
    </row>
    <row s="3070"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3070" customFormat="1" customHeight="1" ht="18.75" hidden="1">
      <c r="A5" s="1821" t="s">
        <v>157</v>
      </c>
      <c r="B5" s="1821" t="s">
        <v>158</v>
      </c>
      <c r="C5" s="369"/>
      <c r="D5" s="340"/>
      <c r="E5" s="1038"/>
      <c r="F5" s="1038"/>
      <c r="G5" s="2266" t="str">
        <f>INDEX(PT_DIFFERENTIATION_NTAR,MATCH(B5,PT_DIFFERENTIATION_NTAR_ID,0))</f>
        <v>Тарифы на тепловую энергию (мощность) на коллекторах источника тепловой энергии</v>
      </c>
      <c r="H5" s="1907"/>
      <c r="I5" s="1779"/>
      <c r="J5" s="1814"/>
      <c r="K5" s="1819"/>
      <c r="L5" s="1907" t="s">
        <v>304</v>
      </c>
      <c r="M5" s="1918"/>
      <c r="N5" s="330"/>
      <c r="O5" s="1664"/>
      <c r="P5" s="1664"/>
    </row>
    <row s="3070" customFormat="1" customHeight="1" ht="18.75" hidden="1">
      <c r="A6" s="1821"/>
      <c r="B6" s="1821"/>
      <c r="C6" s="369" t="s">
        <v>1066</v>
      </c>
      <c r="D6" s="340"/>
      <c r="E6" s="1038"/>
      <c r="F6" s="1038"/>
      <c r="G6" s="2266"/>
      <c r="H6" s="1530"/>
      <c r="I6" s="657" t="s">
        <v>1065</v>
      </c>
      <c r="J6" s="577"/>
      <c r="K6" s="1530"/>
      <c r="L6" s="200"/>
      <c r="M6" s="1918"/>
      <c r="N6" s="330"/>
      <c r="O6" s="1664"/>
      <c r="P6" s="1664"/>
    </row>
    <row s="3070"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3070" customFormat="1" customHeight="1" ht="56.25" hidden="1">
      <c r="A8" s="1821"/>
      <c r="B8" s="1821"/>
      <c r="C8" s="369"/>
      <c r="D8" s="340"/>
      <c r="E8" s="1038"/>
      <c r="F8" s="1038"/>
      <c r="G8" s="1038"/>
      <c r="H8" s="1812"/>
      <c r="I8" s="1779"/>
      <c r="J8" s="1814"/>
      <c r="K8" s="1908"/>
      <c r="L8" s="1812" t="s">
        <v>304</v>
      </c>
      <c r="M8" s="1918"/>
      <c r="N8" s="330"/>
      <c r="O8" s="1664"/>
      <c r="P8" s="1664"/>
    </row>
    <row customHeight="1" ht="14.25" hidden="1">
      <c r="T9" s="403"/>
      <c r="AG9" s="241"/>
    </row>
    <row s="3070" customFormat="1" customHeight="1" ht="56.25" hidden="1">
      <c r="A10" s="1821"/>
      <c r="B10" s="1821"/>
      <c r="C10" s="369"/>
      <c r="D10" s="340"/>
      <c r="E10" s="1038"/>
      <c r="F10" s="1038"/>
      <c r="G10" s="1038"/>
      <c r="H10" s="1811"/>
      <c r="I10" s="1779"/>
      <c r="J10" s="1814"/>
      <c r="K10" s="1819"/>
      <c r="L10" s="1812" t="s">
        <v>304</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45274.43614583334</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185,186,319</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298</v>
      </c>
      <c r="F19" s="2062"/>
      <c r="G19" s="2062"/>
      <c r="H19" s="2062"/>
      <c r="I19" s="2062"/>
      <c r="J19" s="2062"/>
      <c r="K19" s="2062"/>
      <c r="L19" s="2062"/>
      <c r="M19" s="2302" t="s">
        <v>299</v>
      </c>
    </row>
    <row customHeight="1" ht="21">
      <c r="D20" s="377"/>
      <c r="E20" s="2129" t="s">
        <v>87</v>
      </c>
      <c r="F20" s="2073" t="s">
        <v>122</v>
      </c>
      <c r="G20" s="2073" t="s">
        <v>123</v>
      </c>
      <c r="H20" s="2270" t="s">
        <v>1067</v>
      </c>
      <c r="I20" s="2274"/>
      <c r="J20" s="2271"/>
      <c r="K20" s="2073" t="s">
        <v>301</v>
      </c>
      <c r="L20" s="2073" t="s">
        <v>390</v>
      </c>
      <c r="M20" s="2302"/>
    </row>
    <row customHeight="1" ht="21">
      <c r="D21" s="377"/>
      <c r="E21" s="2131"/>
      <c r="F21" s="2074"/>
      <c r="G21" s="2074"/>
      <c r="H21" s="2068" t="s">
        <v>1068</v>
      </c>
      <c r="I21" s="2084"/>
      <c r="J21" s="94" t="s">
        <v>1069</v>
      </c>
      <c r="K21" s="2074"/>
      <c r="L21" s="2074"/>
      <c r="M21" s="2302"/>
    </row>
    <row customHeight="1" ht="12">
      <c r="D22" s="377"/>
      <c r="E22" s="269"/>
      <c r="F22" s="269"/>
      <c r="G22" s="269"/>
      <c r="H22" s="2307"/>
      <c r="I22" s="2307"/>
      <c r="J22" s="269"/>
      <c r="K22" s="269"/>
      <c r="L22" s="269"/>
      <c r="M22" s="269"/>
    </row>
    <row customHeight="1" ht="18.75">
      <c r="A23" s="1821"/>
      <c r="B23" s="1821"/>
      <c r="D23" s="377"/>
      <c r="E23" s="1909" t="s">
        <v>109</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304</v>
      </c>
      <c r="L23" s="2304"/>
      <c r="M23" s="1810"/>
      <c r="N23" s="330"/>
    </row>
    <row customHeight="1" ht="60.75" hidden="1">
      <c r="A24" s="1821" t="s">
        <v>157</v>
      </c>
      <c r="B24" s="1821" t="s">
        <v>158</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Тарифы на тепловую энергию (мощность) на коллекторах источника тепловой энергии</v>
      </c>
      <c r="H24" s="1905"/>
      <c r="I24" s="1779"/>
      <c r="J24" s="1814"/>
      <c r="K24" s="1908"/>
      <c r="L24" s="1809" t="s">
        <v>304</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3070" customFormat="1" customHeight="1" ht="18.75" hidden="1">
      <c r="A25" s="1821"/>
      <c r="B25" s="1821"/>
      <c r="C25" s="369" t="s">
        <v>1064</v>
      </c>
      <c r="D25" s="2306"/>
      <c r="E25" s="2056"/>
      <c r="F25" s="2310"/>
      <c r="G25" s="2266"/>
      <c r="H25" s="1530"/>
      <c r="I25" s="657" t="s">
        <v>1065</v>
      </c>
      <c r="J25" s="577"/>
      <c r="K25" s="1530"/>
      <c r="L25" s="200"/>
      <c r="M25" s="2016"/>
      <c r="N25" s="330"/>
      <c r="O25" s="1664"/>
      <c r="P25" s="1664"/>
    </row>
    <row customHeight="1" ht="0.75" hidden="1">
      <c r="A26" s="1821"/>
      <c r="B26" s="1821"/>
      <c r="C26" s="369" t="s">
        <v>1070</v>
      </c>
      <c r="D26" s="2306"/>
      <c r="E26" s="2056"/>
      <c r="F26" s="2220"/>
      <c r="G26" s="406"/>
      <c r="H26" s="1530"/>
      <c r="I26" s="401"/>
      <c r="J26" s="345"/>
      <c r="K26" s="1530"/>
      <c r="L26" s="187"/>
      <c r="M26" s="2016"/>
      <c r="N26" s="330"/>
    </row>
    <row s="3070" customFormat="1" customHeight="1" ht="45" hidden="1">
      <c r="A27" s="1821" t="s">
        <v>169</v>
      </c>
      <c r="B27" s="1821" t="s">
        <v>170</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Тарифы на тепловую энергию (мощность), поставляемую потребителям
</v>
      </c>
      <c r="H27" s="1905"/>
      <c r="I27" s="1779"/>
      <c r="J27" s="1814"/>
      <c r="K27" s="1908"/>
      <c r="L27" s="1905" t="s">
        <v>304</v>
      </c>
      <c r="M27" s="2016"/>
      <c r="N27" s="330"/>
      <c r="O27" s="1664"/>
      <c r="P27" s="1664"/>
    </row>
    <row s="3070" customFormat="1" customHeight="1" ht="18.75" hidden="1">
      <c r="A28" s="1821"/>
      <c r="B28" s="1821"/>
      <c r="C28" s="369" t="s">
        <v>1064</v>
      </c>
      <c r="D28" s="2311"/>
      <c r="E28" s="2312"/>
      <c r="F28" s="2313"/>
      <c r="G28" s="2266"/>
      <c r="H28" s="1530"/>
      <c r="I28" s="657" t="s">
        <v>1065</v>
      </c>
      <c r="J28" s="577"/>
      <c r="K28" s="1530"/>
      <c r="L28" s="200"/>
      <c r="M28" s="2016"/>
      <c r="N28" s="330"/>
      <c r="O28" s="1664"/>
      <c r="P28" s="1664"/>
    </row>
    <row s="3070" customFormat="1" customHeight="1" ht="0.75" hidden="1">
      <c r="A29" s="1821"/>
      <c r="B29" s="1821"/>
      <c r="C29" s="369" t="s">
        <v>1070</v>
      </c>
      <c r="D29" s="2311"/>
      <c r="E29" s="2056"/>
      <c r="F29" s="2220"/>
      <c r="G29" s="406"/>
      <c r="H29" s="1530"/>
      <c r="I29" s="657"/>
      <c r="J29" s="577"/>
      <c r="K29" s="1530"/>
      <c r="L29" s="200"/>
      <c r="M29" s="2016"/>
      <c r="N29" s="330"/>
      <c r="O29" s="1664"/>
      <c r="P29" s="1664"/>
    </row>
    <row s="3070" customFormat="1" customHeight="1" ht="45" hidden="1">
      <c r="A30" s="1821" t="s">
        <v>177</v>
      </c>
      <c r="B30" s="1821" t="s">
        <v>178</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Тарифы на теплоноситель, поставляемый потребителям
</v>
      </c>
      <c r="H30" s="1905"/>
      <c r="I30" s="1779"/>
      <c r="J30" s="1814"/>
      <c r="K30" s="1908"/>
      <c r="L30" s="1905" t="s">
        <v>304</v>
      </c>
      <c r="M30" s="2016"/>
      <c r="N30" s="330"/>
      <c r="O30" s="1664"/>
      <c r="P30" s="1664"/>
    </row>
    <row s="3070" customFormat="1" customHeight="1" ht="18.75" hidden="1">
      <c r="A31" s="1821"/>
      <c r="B31" s="1821"/>
      <c r="C31" s="369" t="s">
        <v>1064</v>
      </c>
      <c r="D31" s="2311"/>
      <c r="E31" s="2056"/>
      <c r="F31" s="2220"/>
      <c r="G31" s="2266"/>
      <c r="H31" s="1530"/>
      <c r="I31" s="657" t="s">
        <v>1065</v>
      </c>
      <c r="J31" s="577"/>
      <c r="K31" s="1530"/>
      <c r="L31" s="200"/>
      <c r="M31" s="2016"/>
      <c r="N31" s="330"/>
      <c r="O31" s="1664"/>
      <c r="P31" s="1664"/>
    </row>
    <row s="3070" customFormat="1" customHeight="1" ht="0.75" hidden="1">
      <c r="A32" s="1821"/>
      <c r="B32" s="1821"/>
      <c r="C32" s="369" t="s">
        <v>1070</v>
      </c>
      <c r="D32" s="2311"/>
      <c r="E32" s="2056"/>
      <c r="F32" s="2220"/>
      <c r="G32" s="406"/>
      <c r="H32" s="1530"/>
      <c r="I32" s="657"/>
      <c r="J32" s="577"/>
      <c r="K32" s="1530"/>
      <c r="L32" s="200"/>
      <c r="M32" s="2016"/>
      <c r="N32" s="330"/>
      <c r="O32" s="1664"/>
      <c r="P32" s="1664"/>
    </row>
    <row s="3070" customFormat="1" customHeight="1" ht="45" hidden="1">
      <c r="A33" s="1821" t="s">
        <v>185</v>
      </c>
      <c r="B33" s="1821" t="s">
        <v>186</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Тарифы на горячую воду, поставляемую потребителям с использованием открытых систем теплоснабжения (горячего водоснабжения)
</v>
      </c>
      <c r="H33" s="1905"/>
      <c r="I33" s="1779"/>
      <c r="J33" s="1814"/>
      <c r="K33" s="1908"/>
      <c r="L33" s="1905" t="s">
        <v>304</v>
      </c>
      <c r="M33" s="2016"/>
      <c r="N33" s="330"/>
      <c r="O33" s="1664"/>
      <c r="P33" s="1664"/>
    </row>
    <row s="3070" customFormat="1" customHeight="1" ht="18.75" hidden="1">
      <c r="A34" s="1821"/>
      <c r="B34" s="1821"/>
      <c r="C34" s="369" t="s">
        <v>1064</v>
      </c>
      <c r="D34" s="2311"/>
      <c r="E34" s="2056"/>
      <c r="F34" s="2220"/>
      <c r="G34" s="2266"/>
      <c r="H34" s="1530"/>
      <c r="I34" s="657" t="s">
        <v>1065</v>
      </c>
      <c r="J34" s="577"/>
      <c r="K34" s="1530"/>
      <c r="L34" s="200"/>
      <c r="M34" s="2016"/>
      <c r="N34" s="330"/>
      <c r="O34" s="1664"/>
      <c r="P34" s="1664"/>
    </row>
    <row s="3070" customFormat="1" customHeight="1" ht="0.75" hidden="1">
      <c r="A35" s="1821"/>
      <c r="B35" s="1821"/>
      <c r="C35" s="369" t="s">
        <v>1070</v>
      </c>
      <c r="D35" s="2311"/>
      <c r="E35" s="2056"/>
      <c r="F35" s="2220"/>
      <c r="G35" s="406"/>
      <c r="H35" s="1530"/>
      <c r="I35" s="657"/>
      <c r="J35" s="577"/>
      <c r="K35" s="1530"/>
      <c r="L35" s="200"/>
      <c r="M35" s="2016"/>
      <c r="N35" s="330"/>
      <c r="O35" s="1664"/>
      <c r="P35" s="1664"/>
    </row>
    <row s="3070" customFormat="1" customHeight="1" ht="18.75" hidden="1">
      <c r="A36" s="1821" t="s">
        <v>191</v>
      </c>
      <c r="B36" s="1821" t="s">
        <v>192</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304</v>
      </c>
      <c r="M36" s="2016"/>
      <c r="N36" s="330"/>
      <c r="O36" s="1664"/>
      <c r="P36" s="1664"/>
    </row>
    <row s="3070" customFormat="1" customHeight="1" ht="18.75" hidden="1">
      <c r="A37" s="1821"/>
      <c r="B37" s="1821"/>
      <c r="C37" s="369" t="s">
        <v>1064</v>
      </c>
      <c r="D37" s="2311"/>
      <c r="E37" s="2056"/>
      <c r="F37" s="2220"/>
      <c r="G37" s="2266"/>
      <c r="H37" s="1530"/>
      <c r="I37" s="657" t="s">
        <v>1065</v>
      </c>
      <c r="J37" s="577"/>
      <c r="K37" s="1530"/>
      <c r="L37" s="200"/>
      <c r="M37" s="2016"/>
      <c r="N37" s="330"/>
      <c r="O37" s="1664"/>
      <c r="P37" s="1664"/>
    </row>
    <row s="3070" customFormat="1" customHeight="1" ht="0.75" hidden="1">
      <c r="A38" s="1821"/>
      <c r="B38" s="1821"/>
      <c r="C38" s="369" t="s">
        <v>1070</v>
      </c>
      <c r="D38" s="2311"/>
      <c r="E38" s="2056"/>
      <c r="F38" s="2220"/>
      <c r="G38" s="406"/>
      <c r="H38" s="1530"/>
      <c r="I38" s="657"/>
      <c r="J38" s="577"/>
      <c r="K38" s="1530"/>
      <c r="L38" s="200"/>
      <c r="M38" s="2016"/>
      <c r="N38" s="330"/>
      <c r="O38" s="1664"/>
      <c r="P38" s="1664"/>
    </row>
    <row s="3070" customFormat="1" customHeight="1" ht="18.75" hidden="1">
      <c r="A39" s="1821" t="s">
        <v>197</v>
      </c>
      <c r="B39" s="1821" t="s">
        <v>198</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304</v>
      </c>
      <c r="M39" s="2016"/>
      <c r="N39" s="330"/>
      <c r="O39" s="1664"/>
      <c r="P39" s="1664"/>
    </row>
    <row s="3070" customFormat="1" customHeight="1" ht="18.75" hidden="1">
      <c r="A40" s="1821"/>
      <c r="B40" s="1821"/>
      <c r="C40" s="369" t="s">
        <v>1064</v>
      </c>
      <c r="D40" s="2311"/>
      <c r="E40" s="2056"/>
      <c r="F40" s="2220"/>
      <c r="G40" s="2266"/>
      <c r="H40" s="1530"/>
      <c r="I40" s="657" t="s">
        <v>1065</v>
      </c>
      <c r="J40" s="577"/>
      <c r="K40" s="1530"/>
      <c r="L40" s="200"/>
      <c r="M40" s="2016"/>
      <c r="N40" s="330"/>
      <c r="O40" s="1664"/>
      <c r="P40" s="1664"/>
    </row>
    <row s="3070" customFormat="1" customHeight="1" ht="0.75" hidden="1">
      <c r="A41" s="1821"/>
      <c r="B41" s="1821"/>
      <c r="C41" s="369" t="s">
        <v>1070</v>
      </c>
      <c r="D41" s="2311"/>
      <c r="E41" s="2056"/>
      <c r="F41" s="2220"/>
      <c r="G41" s="406"/>
      <c r="H41" s="1530"/>
      <c r="I41" s="657"/>
      <c r="J41" s="577"/>
      <c r="K41" s="1530"/>
      <c r="L41" s="200"/>
      <c r="M41" s="2016"/>
      <c r="N41" s="330"/>
      <c r="O41" s="1664"/>
      <c r="P41" s="1664"/>
    </row>
    <row s="3070" customFormat="1" customHeight="1" ht="18.75" hidden="1">
      <c r="A42" s="1821" t="s">
        <v>203</v>
      </c>
      <c r="B42" s="1821" t="s">
        <v>204</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304</v>
      </c>
      <c r="M42" s="2016"/>
      <c r="N42" s="330"/>
      <c r="O42" s="1664"/>
      <c r="P42" s="1664"/>
    </row>
    <row s="3070" customFormat="1" customHeight="1" ht="18.75" hidden="1">
      <c r="A43" s="1821"/>
      <c r="B43" s="1821"/>
      <c r="C43" s="369" t="s">
        <v>1064</v>
      </c>
      <c r="D43" s="2311"/>
      <c r="E43" s="2056"/>
      <c r="F43" s="2220"/>
      <c r="G43" s="2266"/>
      <c r="H43" s="1530"/>
      <c r="I43" s="657" t="s">
        <v>1065</v>
      </c>
      <c r="J43" s="577"/>
      <c r="K43" s="1530"/>
      <c r="L43" s="200"/>
      <c r="M43" s="2016"/>
      <c r="N43" s="330"/>
      <c r="O43" s="1664"/>
      <c r="P43" s="1664"/>
    </row>
    <row s="3070" customFormat="1" customHeight="1" ht="0.75" hidden="1">
      <c r="A44" s="1821"/>
      <c r="B44" s="1821"/>
      <c r="C44" s="369" t="s">
        <v>1070</v>
      </c>
      <c r="D44" s="2311"/>
      <c r="E44" s="2056"/>
      <c r="F44" s="2220"/>
      <c r="G44" s="406"/>
      <c r="H44" s="1530"/>
      <c r="I44" s="657"/>
      <c r="J44" s="577"/>
      <c r="K44" s="1530"/>
      <c r="L44" s="200"/>
      <c r="M44" s="2016"/>
      <c r="N44" s="330"/>
      <c r="O44" s="1664"/>
      <c r="P44" s="1664"/>
    </row>
    <row s="3070" customFormat="1" customHeight="1" ht="18.75" hidden="1">
      <c r="A45" s="1821" t="s">
        <v>209</v>
      </c>
      <c r="B45" s="1821" t="s">
        <v>210</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304</v>
      </c>
      <c r="M45" s="2016"/>
      <c r="N45" s="330"/>
      <c r="O45" s="1664"/>
      <c r="P45" s="1664"/>
    </row>
    <row s="3070" customFormat="1" customHeight="1" ht="18.75" hidden="1">
      <c r="A46" s="1821"/>
      <c r="B46" s="1821"/>
      <c r="C46" s="369" t="s">
        <v>1064</v>
      </c>
      <c r="D46" s="2311"/>
      <c r="E46" s="2056"/>
      <c r="F46" s="2220"/>
      <c r="G46" s="2266"/>
      <c r="H46" s="1530"/>
      <c r="I46" s="657" t="s">
        <v>1065</v>
      </c>
      <c r="J46" s="577"/>
      <c r="K46" s="1530"/>
      <c r="L46" s="200"/>
      <c r="M46" s="2016"/>
      <c r="N46" s="330"/>
      <c r="O46" s="1664"/>
      <c r="P46" s="1664"/>
    </row>
    <row s="3070" customFormat="1" customHeight="1" ht="0.75" hidden="1">
      <c r="A47" s="1821"/>
      <c r="B47" s="1821"/>
      <c r="C47" s="369" t="s">
        <v>1070</v>
      </c>
      <c r="D47" s="2311"/>
      <c r="E47" s="2056"/>
      <c r="F47" s="2220"/>
      <c r="G47" s="406"/>
      <c r="H47" s="1530"/>
      <c r="I47" s="657"/>
      <c r="J47" s="577"/>
      <c r="K47" s="1530"/>
      <c r="L47" s="200"/>
      <c r="M47" s="2016"/>
      <c r="N47" s="330"/>
      <c r="O47" s="1664"/>
      <c r="P47" s="1664"/>
    </row>
    <row s="3070" customFormat="1" customHeight="1" ht="18.75" hidden="1">
      <c r="A48" s="1821" t="s">
        <v>223</v>
      </c>
      <c r="B48" s="1821" t="s">
        <v>224</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304</v>
      </c>
      <c r="M48" s="2016"/>
      <c r="N48" s="330"/>
      <c r="O48" s="1664"/>
      <c r="P48" s="1664"/>
    </row>
    <row s="3070" customFormat="1" customHeight="1" ht="18.75" hidden="1">
      <c r="A49" s="1821"/>
      <c r="B49" s="1821"/>
      <c r="C49" s="369" t="s">
        <v>1064</v>
      </c>
      <c r="D49" s="2311"/>
      <c r="E49" s="2056"/>
      <c r="F49" s="2220"/>
      <c r="G49" s="2266"/>
      <c r="H49" s="1530"/>
      <c r="I49" s="657" t="s">
        <v>1065</v>
      </c>
      <c r="J49" s="577"/>
      <c r="K49" s="1530"/>
      <c r="L49" s="200"/>
      <c r="M49" s="2016"/>
      <c r="N49" s="330"/>
      <c r="O49" s="1664"/>
      <c r="P49" s="1664"/>
    </row>
    <row s="3070" customFormat="1" customHeight="1" ht="0.75" hidden="1">
      <c r="A50" s="1821"/>
      <c r="B50" s="1821"/>
      <c r="C50" s="369" t="s">
        <v>1070</v>
      </c>
      <c r="D50" s="2311"/>
      <c r="E50" s="2056"/>
      <c r="F50" s="2220"/>
      <c r="G50" s="406"/>
      <c r="H50" s="1530"/>
      <c r="I50" s="657"/>
      <c r="J50" s="577"/>
      <c r="K50" s="1530"/>
      <c r="L50" s="200"/>
      <c r="M50" s="2016"/>
      <c r="N50" s="330"/>
      <c r="O50" s="1664"/>
      <c r="P50" s="1664"/>
    </row>
    <row s="3070" customFormat="1" customHeight="1" ht="18.75" hidden="1">
      <c r="A51" s="1821" t="s">
        <v>228</v>
      </c>
      <c r="B51" s="1821" t="s">
        <v>229</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304</v>
      </c>
      <c r="M51" s="2016"/>
      <c r="N51" s="330"/>
      <c r="O51" s="1664"/>
      <c r="P51" s="1664"/>
    </row>
    <row s="3070" customFormat="1" customHeight="1" ht="18.75" hidden="1">
      <c r="A52" s="1821"/>
      <c r="B52" s="1821"/>
      <c r="C52" s="369" t="s">
        <v>1064</v>
      </c>
      <c r="D52" s="2311"/>
      <c r="E52" s="2056"/>
      <c r="F52" s="2220"/>
      <c r="G52" s="2266"/>
      <c r="H52" s="1530"/>
      <c r="I52" s="657" t="s">
        <v>1065</v>
      </c>
      <c r="J52" s="577"/>
      <c r="K52" s="1530"/>
      <c r="L52" s="200"/>
      <c r="M52" s="2016"/>
      <c r="N52" s="330"/>
      <c r="O52" s="1664"/>
      <c r="P52" s="1664"/>
    </row>
    <row s="3070" customFormat="1" customHeight="1" ht="0.75" hidden="1">
      <c r="A53" s="1821"/>
      <c r="B53" s="1821"/>
      <c r="C53" s="369" t="s">
        <v>1070</v>
      </c>
      <c r="D53" s="2311"/>
      <c r="E53" s="2056"/>
      <c r="F53" s="2220"/>
      <c r="G53" s="406"/>
      <c r="H53" s="1530"/>
      <c r="I53" s="657"/>
      <c r="J53" s="577"/>
      <c r="K53" s="1530"/>
      <c r="L53" s="200"/>
      <c r="M53" s="2016"/>
      <c r="N53" s="330"/>
      <c r="O53" s="1664"/>
      <c r="P53" s="1664"/>
    </row>
    <row s="3070" customFormat="1" customHeight="1" ht="18.75" hidden="1">
      <c r="A54" s="1821" t="s">
        <v>233</v>
      </c>
      <c r="B54" s="1821" t="s">
        <v>234</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304</v>
      </c>
      <c r="M54" s="2016"/>
      <c r="N54" s="330"/>
      <c r="O54" s="1664"/>
      <c r="P54" s="1664"/>
    </row>
    <row s="3070" customFormat="1" customHeight="1" ht="18.75" hidden="1">
      <c r="A55" s="1821"/>
      <c r="B55" s="1821"/>
      <c r="C55" s="369" t="s">
        <v>1064</v>
      </c>
      <c r="D55" s="2311"/>
      <c r="E55" s="2056"/>
      <c r="F55" s="2220"/>
      <c r="G55" s="2266"/>
      <c r="H55" s="1530"/>
      <c r="I55" s="657" t="s">
        <v>1065</v>
      </c>
      <c r="J55" s="577"/>
      <c r="K55" s="1530"/>
      <c r="L55" s="200"/>
      <c r="M55" s="2016"/>
      <c r="N55" s="330"/>
      <c r="O55" s="1664"/>
      <c r="P55" s="1664"/>
    </row>
    <row s="3070" customFormat="1" customHeight="1" ht="0.75" hidden="1">
      <c r="A56" s="1821"/>
      <c r="B56" s="1821"/>
      <c r="C56" s="369" t="s">
        <v>1070</v>
      </c>
      <c r="D56" s="2311"/>
      <c r="E56" s="2056"/>
      <c r="F56" s="2220"/>
      <c r="G56" s="406"/>
      <c r="H56" s="1530"/>
      <c r="I56" s="657"/>
      <c r="J56" s="577"/>
      <c r="K56" s="1530"/>
      <c r="L56" s="200"/>
      <c r="M56" s="2016"/>
      <c r="N56" s="330"/>
      <c r="O56" s="1664"/>
      <c r="P56" s="1664"/>
    </row>
    <row s="3070" customFormat="1" customHeight="1" ht="18.75" hidden="1">
      <c r="A57" s="1821" t="s">
        <v>238</v>
      </c>
      <c r="B57" s="1821" t="s">
        <v>239</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304</v>
      </c>
      <c r="M57" s="2016"/>
      <c r="N57" s="330"/>
      <c r="O57" s="1664"/>
      <c r="P57" s="1664"/>
    </row>
    <row s="3070" customFormat="1" customHeight="1" ht="18.75" hidden="1">
      <c r="A58" s="1821"/>
      <c r="B58" s="1821"/>
      <c r="C58" s="369" t="s">
        <v>1064</v>
      </c>
      <c r="D58" s="2311"/>
      <c r="E58" s="2056"/>
      <c r="F58" s="2220"/>
      <c r="G58" s="2266"/>
      <c r="H58" s="1530"/>
      <c r="I58" s="657" t="s">
        <v>1065</v>
      </c>
      <c r="J58" s="577"/>
      <c r="K58" s="1530"/>
      <c r="L58" s="200"/>
      <c r="M58" s="2016"/>
      <c r="N58" s="330"/>
      <c r="O58" s="1664"/>
      <c r="P58" s="1664"/>
    </row>
    <row s="3070" customFormat="1" customHeight="1" ht="0.75" hidden="1">
      <c r="A59" s="1821"/>
      <c r="B59" s="1821"/>
      <c r="C59" s="369" t="s">
        <v>1070</v>
      </c>
      <c r="D59" s="2311"/>
      <c r="E59" s="2056"/>
      <c r="F59" s="2220"/>
      <c r="G59" s="406"/>
      <c r="H59" s="1530"/>
      <c r="I59" s="657"/>
      <c r="J59" s="577"/>
      <c r="K59" s="1530"/>
      <c r="L59" s="200"/>
      <c r="M59" s="2016"/>
      <c r="N59" s="330"/>
      <c r="O59" s="1664"/>
      <c r="P59" s="1664"/>
    </row>
    <row s="3070" customFormat="1" customHeight="1" ht="18.75" hidden="1">
      <c r="A60" s="1821" t="s">
        <v>243</v>
      </c>
      <c r="B60" s="1821" t="s">
        <v>244</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304</v>
      </c>
      <c r="M60" s="2016"/>
      <c r="N60" s="330"/>
      <c r="O60" s="1664"/>
      <c r="P60" s="1664"/>
    </row>
    <row s="3070" customFormat="1" customHeight="1" ht="18.75" hidden="1">
      <c r="A61" s="1821"/>
      <c r="B61" s="1821"/>
      <c r="C61" s="369" t="s">
        <v>1064</v>
      </c>
      <c r="D61" s="2311"/>
      <c r="E61" s="2056"/>
      <c r="F61" s="2220"/>
      <c r="G61" s="2266"/>
      <c r="H61" s="1530"/>
      <c r="I61" s="657" t="s">
        <v>1065</v>
      </c>
      <c r="J61" s="577"/>
      <c r="K61" s="1530"/>
      <c r="L61" s="200"/>
      <c r="M61" s="2016"/>
      <c r="N61" s="330"/>
      <c r="O61" s="1664"/>
      <c r="P61" s="1664"/>
    </row>
    <row s="3070" customFormat="1" customHeight="1" ht="0.75" hidden="1">
      <c r="A62" s="1821"/>
      <c r="B62" s="1821"/>
      <c r="C62" s="369" t="s">
        <v>1070</v>
      </c>
      <c r="D62" s="2311"/>
      <c r="E62" s="2056"/>
      <c r="F62" s="2220"/>
      <c r="G62" s="406"/>
      <c r="H62" s="1530"/>
      <c r="I62" s="657"/>
      <c r="J62" s="577"/>
      <c r="K62" s="1530"/>
      <c r="L62" s="200"/>
      <c r="M62" s="2016"/>
      <c r="N62" s="330"/>
      <c r="O62" s="1664"/>
      <c r="P62" s="1664"/>
    </row>
    <row s="3070" customFormat="1" customHeight="1" ht="18.75" hidden="1">
      <c r="A63" s="1821" t="s">
        <v>248</v>
      </c>
      <c r="B63" s="1821" t="s">
        <v>249</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304</v>
      </c>
      <c r="M63" s="2016"/>
      <c r="N63" s="330"/>
      <c r="O63" s="1664"/>
      <c r="P63" s="1664"/>
    </row>
    <row s="3070" customFormat="1" customHeight="1" ht="18.75" hidden="1">
      <c r="A64" s="1821"/>
      <c r="B64" s="1821"/>
      <c r="C64" s="369" t="s">
        <v>1064</v>
      </c>
      <c r="D64" s="2311"/>
      <c r="E64" s="2056"/>
      <c r="F64" s="2220"/>
      <c r="G64" s="2266"/>
      <c r="H64" s="1530"/>
      <c r="I64" s="657" t="s">
        <v>1065</v>
      </c>
      <c r="J64" s="577"/>
      <c r="K64" s="1530"/>
      <c r="L64" s="200"/>
      <c r="M64" s="2016"/>
      <c r="N64" s="330"/>
      <c r="O64" s="1664"/>
      <c r="P64" s="1664"/>
    </row>
    <row s="3070" customFormat="1" customHeight="1" ht="0.75" hidden="1">
      <c r="A65" s="1821"/>
      <c r="B65" s="1821"/>
      <c r="C65" s="369" t="s">
        <v>1070</v>
      </c>
      <c r="D65" s="2311"/>
      <c r="E65" s="2056"/>
      <c r="F65" s="2220"/>
      <c r="G65" s="406"/>
      <c r="H65" s="1530"/>
      <c r="I65" s="657"/>
      <c r="J65" s="577"/>
      <c r="K65" s="1530"/>
      <c r="L65" s="200"/>
      <c r="M65" s="2016"/>
      <c r="N65" s="330"/>
      <c r="O65" s="1664"/>
      <c r="P65" s="1664"/>
    </row>
    <row s="3070" customFormat="1" customHeight="1" ht="18.75" hidden="1">
      <c r="A66" s="1821" t="s">
        <v>253</v>
      </c>
      <c r="B66" s="1821" t="s">
        <v>254</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304</v>
      </c>
      <c r="M66" s="2016"/>
      <c r="N66" s="330"/>
      <c r="O66" s="1664"/>
      <c r="P66" s="1664"/>
    </row>
    <row s="3070" customFormat="1" customHeight="1" ht="18.75" hidden="1">
      <c r="A67" s="1821"/>
      <c r="B67" s="1821"/>
      <c r="C67" s="369" t="s">
        <v>1064</v>
      </c>
      <c r="D67" s="2311"/>
      <c r="E67" s="2056"/>
      <c r="F67" s="2220"/>
      <c r="G67" s="2266"/>
      <c r="H67" s="1530"/>
      <c r="I67" s="657" t="s">
        <v>1065</v>
      </c>
      <c r="J67" s="577"/>
      <c r="K67" s="1530"/>
      <c r="L67" s="200"/>
      <c r="M67" s="2016"/>
      <c r="N67" s="330"/>
      <c r="O67" s="1664"/>
      <c r="P67" s="1664"/>
    </row>
    <row s="3070" customFormat="1" customHeight="1" ht="0.75" hidden="1">
      <c r="A68" s="1821"/>
      <c r="B68" s="1821"/>
      <c r="C68" s="369" t="s">
        <v>1070</v>
      </c>
      <c r="D68" s="2311"/>
      <c r="E68" s="2056"/>
      <c r="F68" s="2220"/>
      <c r="G68" s="406"/>
      <c r="H68" s="1530"/>
      <c r="I68" s="657"/>
      <c r="J68" s="577"/>
      <c r="K68" s="1530"/>
      <c r="L68" s="200"/>
      <c r="M68" s="2016"/>
      <c r="N68" s="330"/>
      <c r="O68" s="1664"/>
      <c r="P68" s="1664"/>
    </row>
    <row s="3070" customFormat="1" customHeight="1" ht="18.75" hidden="1">
      <c r="A69" s="1821" t="s">
        <v>258</v>
      </c>
      <c r="B69" s="1821" t="s">
        <v>259</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304</v>
      </c>
      <c r="M69" s="2016"/>
      <c r="N69" s="330"/>
      <c r="O69" s="1664"/>
      <c r="P69" s="1664"/>
    </row>
    <row s="3070" customFormat="1" customHeight="1" ht="18.75" hidden="1">
      <c r="A70" s="1821"/>
      <c r="B70" s="1821"/>
      <c r="C70" s="369" t="s">
        <v>1064</v>
      </c>
      <c r="D70" s="2311"/>
      <c r="E70" s="2056"/>
      <c r="F70" s="2220"/>
      <c r="G70" s="2266"/>
      <c r="H70" s="1530"/>
      <c r="I70" s="657" t="s">
        <v>1065</v>
      </c>
      <c r="J70" s="577"/>
      <c r="K70" s="1530"/>
      <c r="L70" s="200"/>
      <c r="M70" s="2016"/>
      <c r="N70" s="330"/>
      <c r="O70" s="1664"/>
      <c r="P70" s="1664"/>
    </row>
    <row s="3070" customFormat="1" customHeight="1" ht="0.75" hidden="1">
      <c r="A71" s="1821"/>
      <c r="B71" s="1821"/>
      <c r="C71" s="369" t="s">
        <v>1070</v>
      </c>
      <c r="D71" s="2311"/>
      <c r="E71" s="2056"/>
      <c r="F71" s="2220"/>
      <c r="G71" s="406"/>
      <c r="H71" s="1530"/>
      <c r="I71" s="657"/>
      <c r="J71" s="577"/>
      <c r="K71" s="1530"/>
      <c r="L71" s="200"/>
      <c r="M71" s="2016"/>
      <c r="N71" s="330"/>
      <c r="O71" s="1664"/>
      <c r="P71" s="1664"/>
    </row>
    <row s="3070" customFormat="1" customHeight="1" ht="18.75" hidden="1">
      <c r="A72" s="1821" t="s">
        <v>263</v>
      </c>
      <c r="B72" s="1821" t="s">
        <v>264</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304</v>
      </c>
      <c r="M72" s="2016"/>
      <c r="N72" s="330"/>
      <c r="O72" s="1664"/>
      <c r="P72" s="1664"/>
    </row>
    <row s="3070" customFormat="1" customHeight="1" ht="18.75" hidden="1">
      <c r="A73" s="1821"/>
      <c r="B73" s="1821"/>
      <c r="C73" s="369" t="s">
        <v>1064</v>
      </c>
      <c r="D73" s="2311"/>
      <c r="E73" s="2056"/>
      <c r="F73" s="2220"/>
      <c r="G73" s="2266"/>
      <c r="H73" s="1530"/>
      <c r="I73" s="657" t="s">
        <v>1065</v>
      </c>
      <c r="J73" s="577"/>
      <c r="K73" s="1530"/>
      <c r="L73" s="200"/>
      <c r="M73" s="2016"/>
      <c r="N73" s="330"/>
      <c r="O73" s="1664"/>
      <c r="P73" s="1664"/>
    </row>
    <row s="3070" customFormat="1" customHeight="1" ht="0.75" hidden="1">
      <c r="A74" s="1821"/>
      <c r="B74" s="1821"/>
      <c r="C74" s="369" t="s">
        <v>1070</v>
      </c>
      <c r="D74" s="2311"/>
      <c r="E74" s="2056"/>
      <c r="F74" s="2220"/>
      <c r="G74" s="406"/>
      <c r="H74" s="1530"/>
      <c r="I74" s="657"/>
      <c r="J74" s="577"/>
      <c r="K74" s="1530"/>
      <c r="L74" s="200"/>
      <c r="M74" s="2016"/>
      <c r="N74" s="330"/>
      <c r="O74" s="1664"/>
      <c r="P74" s="1664"/>
    </row>
    <row s="3070" customFormat="1" customHeight="1" ht="18.75" hidden="1">
      <c r="A75" s="1821" t="s">
        <v>268</v>
      </c>
      <c r="B75" s="1821" t="s">
        <v>269</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304</v>
      </c>
      <c r="M75" s="2016"/>
      <c r="N75" s="330"/>
      <c r="O75" s="1664"/>
      <c r="P75" s="1664"/>
    </row>
    <row s="3070" customFormat="1" customHeight="1" ht="18.75" hidden="1">
      <c r="A76" s="1821"/>
      <c r="B76" s="1821"/>
      <c r="C76" s="369" t="s">
        <v>1064</v>
      </c>
      <c r="D76" s="2311"/>
      <c r="E76" s="2056"/>
      <c r="F76" s="2220"/>
      <c r="G76" s="2266"/>
      <c r="H76" s="1530"/>
      <c r="I76" s="657" t="s">
        <v>1065</v>
      </c>
      <c r="J76" s="577"/>
      <c r="K76" s="1530"/>
      <c r="L76" s="200"/>
      <c r="M76" s="2016"/>
      <c r="N76" s="330"/>
      <c r="O76" s="1664"/>
      <c r="P76" s="1664"/>
    </row>
    <row s="3070" customFormat="1" customHeight="1" ht="0.75" hidden="1">
      <c r="A77" s="1821"/>
      <c r="B77" s="1821"/>
      <c r="C77" s="369" t="s">
        <v>1070</v>
      </c>
      <c r="D77" s="2311"/>
      <c r="E77" s="2056"/>
      <c r="F77" s="2220"/>
      <c r="G77" s="406"/>
      <c r="H77" s="1530"/>
      <c r="I77" s="657"/>
      <c r="J77" s="577"/>
      <c r="K77" s="1530"/>
      <c r="L77" s="200"/>
      <c r="M77" s="2016"/>
      <c r="N77" s="330"/>
      <c r="O77" s="1664"/>
      <c r="P77" s="1664"/>
    </row>
    <row s="3070" customFormat="1" customHeight="1" ht="18.75" hidden="1">
      <c r="A78" s="1821" t="s">
        <v>273</v>
      </c>
      <c r="B78" s="1821" t="s">
        <v>274</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304</v>
      </c>
      <c r="M78" s="2016"/>
      <c r="N78" s="330"/>
      <c r="O78" s="1664"/>
      <c r="P78" s="1664"/>
    </row>
    <row s="3070" customFormat="1" customHeight="1" ht="18.75" hidden="1">
      <c r="A79" s="1821"/>
      <c r="B79" s="1821"/>
      <c r="C79" s="369" t="s">
        <v>1064</v>
      </c>
      <c r="D79" s="2311"/>
      <c r="E79" s="2056"/>
      <c r="F79" s="2220"/>
      <c r="G79" s="2266"/>
      <c r="H79" s="1530"/>
      <c r="I79" s="657" t="s">
        <v>1065</v>
      </c>
      <c r="J79" s="577"/>
      <c r="K79" s="1530"/>
      <c r="L79" s="200"/>
      <c r="M79" s="2016"/>
      <c r="N79" s="330"/>
      <c r="O79" s="1664"/>
      <c r="P79" s="1664"/>
    </row>
    <row s="3070" customFormat="1" customHeight="1" ht="0.75">
      <c r="A80" s="1821"/>
      <c r="B80" s="1821"/>
      <c r="C80" s="369" t="s">
        <v>1070</v>
      </c>
      <c r="D80" s="2311"/>
      <c r="E80" s="2056"/>
      <c r="F80" s="2220"/>
      <c r="G80" s="406"/>
      <c r="H80" s="1530"/>
      <c r="I80" s="657"/>
      <c r="J80" s="577"/>
      <c r="K80" s="1530"/>
      <c r="L80" s="200"/>
      <c r="M80" s="2016"/>
      <c r="N80" s="330"/>
      <c r="O80" s="1664"/>
      <c r="P80" s="1664"/>
    </row>
    <row customHeight="1" ht="18.75">
      <c r="A81" s="1821"/>
      <c r="B81" s="1821"/>
      <c r="D81" s="377"/>
      <c r="E81" s="133" t="s">
        <v>110</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304</v>
      </c>
      <c r="G82" s="184" t="s">
        <v>304</v>
      </c>
      <c r="H82" s="2068" t="s">
        <v>304</v>
      </c>
      <c r="I82" s="2084"/>
      <c r="J82" s="184" t="s">
        <v>304</v>
      </c>
      <c r="K82" s="184" t="s">
        <v>304</v>
      </c>
      <c r="L82" s="407"/>
      <c r="M82" s="341" t="s">
        <v>1071</v>
      </c>
      <c r="N82" s="330"/>
    </row>
    <row customHeight="1" ht="18.75">
      <c r="A83" s="1821"/>
      <c r="B83" s="1821"/>
      <c r="D83" s="377"/>
      <c r="E83" s="133" t="s">
        <v>89</v>
      </c>
      <c r="F83" s="2303" t="s">
        <v>1072</v>
      </c>
      <c r="G83" s="2303"/>
      <c r="H83" s="2303"/>
      <c r="I83" s="2303"/>
      <c r="J83" s="2303"/>
      <c r="K83" s="2303"/>
      <c r="L83" s="2303"/>
      <c r="M83" s="285"/>
      <c r="N83" s="330"/>
    </row>
    <row s="3070" customFormat="1" customHeight="1" ht="60.75" hidden="1">
      <c r="A84" s="1821" t="s">
        <v>157</v>
      </c>
      <c r="B84" s="1821" t="s">
        <v>158</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Тарифы на тепловую энергию (мощность) на коллекторах источника тепловой энергии</v>
      </c>
      <c r="H84" s="1905"/>
      <c r="I84" s="1779"/>
      <c r="J84" s="1814"/>
      <c r="K84" s="1819"/>
      <c r="L84" s="1905" t="s">
        <v>304</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3070" customFormat="1" customHeight="1" ht="18.75" hidden="1">
      <c r="A85" s="1821"/>
      <c r="B85" s="1821"/>
      <c r="C85" s="369" t="s">
        <v>1066</v>
      </c>
      <c r="D85" s="2311"/>
      <c r="E85" s="2056"/>
      <c r="F85" s="2220"/>
      <c r="G85" s="2266"/>
      <c r="H85" s="1530"/>
      <c r="I85" s="657" t="s">
        <v>1065</v>
      </c>
      <c r="J85" s="577"/>
      <c r="K85" s="1530"/>
      <c r="L85" s="200"/>
      <c r="M85" s="2016"/>
      <c r="N85" s="330"/>
      <c r="O85" s="1664"/>
      <c r="P85" s="1664"/>
    </row>
    <row s="3070" customFormat="1" customHeight="1" ht="0.75" hidden="1">
      <c r="A86" s="1821"/>
      <c r="B86" s="1821"/>
      <c r="C86" s="369" t="s">
        <v>1073</v>
      </c>
      <c r="D86" s="2311"/>
      <c r="E86" s="2056"/>
      <c r="F86" s="2220"/>
      <c r="G86" s="406"/>
      <c r="H86" s="1530"/>
      <c r="I86" s="657"/>
      <c r="J86" s="577"/>
      <c r="K86" s="1530"/>
      <c r="L86" s="200"/>
      <c r="M86" s="2016"/>
      <c r="N86" s="330"/>
      <c r="O86" s="1664"/>
      <c r="P86" s="1664"/>
    </row>
    <row s="3070" customFormat="1" customHeight="1" ht="45" hidden="1">
      <c r="A87" s="1821" t="s">
        <v>169</v>
      </c>
      <c r="B87" s="1821" t="s">
        <v>170</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Тарифы на тепловую энергию (мощность), поставляемую потребителям
</v>
      </c>
      <c r="H87" s="1905"/>
      <c r="I87" s="1779"/>
      <c r="J87" s="1814"/>
      <c r="K87" s="1819"/>
      <c r="L87" s="1905" t="s">
        <v>304</v>
      </c>
      <c r="M87" s="2017"/>
      <c r="N87" s="330"/>
      <c r="O87" s="1664"/>
      <c r="P87" s="1664"/>
    </row>
    <row s="3070" customFormat="1" customHeight="1" ht="18.75" hidden="1">
      <c r="A88" s="1821"/>
      <c r="B88" s="1821"/>
      <c r="C88" s="369" t="s">
        <v>1066</v>
      </c>
      <c r="D88" s="2311"/>
      <c r="E88" s="2056"/>
      <c r="F88" s="2220"/>
      <c r="G88" s="2266"/>
      <c r="H88" s="1530"/>
      <c r="I88" s="657" t="s">
        <v>1065</v>
      </c>
      <c r="J88" s="577"/>
      <c r="K88" s="1530"/>
      <c r="L88" s="200"/>
      <c r="M88" s="1904"/>
      <c r="N88" s="330"/>
      <c r="O88" s="1664"/>
      <c r="P88" s="1664"/>
    </row>
    <row s="3070" customFormat="1" customHeight="1" ht="0.75" hidden="1">
      <c r="A89" s="1821"/>
      <c r="B89" s="1821"/>
      <c r="C89" s="369" t="s">
        <v>1073</v>
      </c>
      <c r="D89" s="2311"/>
      <c r="E89" s="2056"/>
      <c r="F89" s="2220"/>
      <c r="G89" s="406"/>
      <c r="H89" s="1530"/>
      <c r="I89" s="657"/>
      <c r="J89" s="577"/>
      <c r="K89" s="1530"/>
      <c r="L89" s="200"/>
      <c r="M89" s="337"/>
      <c r="N89" s="330"/>
      <c r="O89" s="1664"/>
      <c r="P89" s="1664"/>
    </row>
    <row s="3070" customFormat="1" customHeight="1" ht="45" hidden="1">
      <c r="A90" s="1821" t="s">
        <v>177</v>
      </c>
      <c r="B90" s="1821" t="s">
        <v>178</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Тарифы на теплоноситель, поставляемый потребителям
</v>
      </c>
      <c r="H90" s="1905"/>
      <c r="I90" s="1779"/>
      <c r="J90" s="1814"/>
      <c r="K90" s="1819"/>
      <c r="L90" s="1905" t="s">
        <v>304</v>
      </c>
      <c r="M90" s="337"/>
      <c r="N90" s="330"/>
      <c r="O90" s="1664"/>
      <c r="P90" s="1664"/>
    </row>
    <row s="3070" customFormat="1" customHeight="1" ht="18.75" hidden="1">
      <c r="A91" s="1821"/>
      <c r="B91" s="1821"/>
      <c r="C91" s="369" t="s">
        <v>1066</v>
      </c>
      <c r="D91" s="2311"/>
      <c r="E91" s="2056"/>
      <c r="F91" s="2220"/>
      <c r="G91" s="2266"/>
      <c r="H91" s="1530"/>
      <c r="I91" s="657" t="s">
        <v>1065</v>
      </c>
      <c r="J91" s="577"/>
      <c r="K91" s="1530"/>
      <c r="L91" s="200"/>
      <c r="M91" s="337"/>
      <c r="N91" s="330"/>
      <c r="O91" s="1664"/>
      <c r="P91" s="1664"/>
    </row>
    <row s="3070" customFormat="1" customHeight="1" ht="0.75" hidden="1">
      <c r="A92" s="1821"/>
      <c r="B92" s="1821"/>
      <c r="C92" s="369" t="s">
        <v>1073</v>
      </c>
      <c r="D92" s="2311"/>
      <c r="E92" s="2056"/>
      <c r="F92" s="2220"/>
      <c r="G92" s="406"/>
      <c r="H92" s="1530"/>
      <c r="I92" s="657"/>
      <c r="J92" s="577"/>
      <c r="K92" s="1530"/>
      <c r="L92" s="200"/>
      <c r="M92" s="337"/>
      <c r="N92" s="330"/>
      <c r="O92" s="1664"/>
      <c r="P92" s="1664"/>
    </row>
    <row s="3070" customFormat="1" customHeight="1" ht="45" hidden="1">
      <c r="A93" s="1821" t="s">
        <v>185</v>
      </c>
      <c r="B93" s="1821" t="s">
        <v>186</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Тарифы на горячую воду, поставляемую потребителям с использованием открытых систем теплоснабжения (горячего водоснабжения)
</v>
      </c>
      <c r="H93" s="1905"/>
      <c r="I93" s="1779"/>
      <c r="J93" s="1814"/>
      <c r="K93" s="1819"/>
      <c r="L93" s="1905" t="s">
        <v>304</v>
      </c>
      <c r="M93" s="337"/>
      <c r="N93" s="330"/>
      <c r="O93" s="1664"/>
      <c r="P93" s="1664"/>
    </row>
    <row s="3070" customFormat="1" customHeight="1" ht="18.75" hidden="1">
      <c r="A94" s="1821"/>
      <c r="B94" s="1821"/>
      <c r="C94" s="369" t="s">
        <v>1066</v>
      </c>
      <c r="D94" s="2311"/>
      <c r="E94" s="2056"/>
      <c r="F94" s="2220"/>
      <c r="G94" s="2266"/>
      <c r="H94" s="1530"/>
      <c r="I94" s="657" t="s">
        <v>1065</v>
      </c>
      <c r="J94" s="577"/>
      <c r="K94" s="1530"/>
      <c r="L94" s="200"/>
      <c r="M94" s="337"/>
      <c r="N94" s="330"/>
      <c r="O94" s="1664"/>
      <c r="P94" s="1664"/>
    </row>
    <row s="3070" customFormat="1" customHeight="1" ht="0.75" hidden="1">
      <c r="A95" s="1821"/>
      <c r="B95" s="1821"/>
      <c r="C95" s="369" t="s">
        <v>1073</v>
      </c>
      <c r="D95" s="2311"/>
      <c r="E95" s="2056"/>
      <c r="F95" s="2220"/>
      <c r="G95" s="406"/>
      <c r="H95" s="1530"/>
      <c r="I95" s="657"/>
      <c r="J95" s="577"/>
      <c r="K95" s="1530"/>
      <c r="L95" s="200"/>
      <c r="M95" s="337"/>
      <c r="N95" s="330"/>
      <c r="O95" s="1664"/>
      <c r="P95" s="1664"/>
    </row>
    <row s="3070" customFormat="1" customHeight="1" ht="18.75" hidden="1">
      <c r="A96" s="1821" t="s">
        <v>191</v>
      </c>
      <c r="B96" s="1821" t="s">
        <v>192</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304</v>
      </c>
      <c r="M96" s="337"/>
      <c r="N96" s="330"/>
      <c r="O96" s="1664"/>
      <c r="P96" s="1664"/>
    </row>
    <row s="3070" customFormat="1" customHeight="1" ht="18.75" hidden="1">
      <c r="A97" s="1821"/>
      <c r="B97" s="1821"/>
      <c r="C97" s="369" t="s">
        <v>1066</v>
      </c>
      <c r="D97" s="2311"/>
      <c r="E97" s="2056"/>
      <c r="F97" s="2220"/>
      <c r="G97" s="2266"/>
      <c r="H97" s="1530"/>
      <c r="I97" s="657" t="s">
        <v>1065</v>
      </c>
      <c r="J97" s="577"/>
      <c r="K97" s="1530"/>
      <c r="L97" s="200"/>
      <c r="M97" s="337"/>
      <c r="N97" s="330"/>
      <c r="O97" s="1664"/>
      <c r="P97" s="1664"/>
    </row>
    <row s="3070" customFormat="1" customHeight="1" ht="0.75" hidden="1">
      <c r="A98" s="1821"/>
      <c r="B98" s="1821"/>
      <c r="C98" s="369" t="s">
        <v>1073</v>
      </c>
      <c r="D98" s="2311"/>
      <c r="E98" s="2056"/>
      <c r="F98" s="2220"/>
      <c r="G98" s="406"/>
      <c r="H98" s="1530"/>
      <c r="I98" s="657"/>
      <c r="J98" s="577"/>
      <c r="K98" s="1530"/>
      <c r="L98" s="200"/>
      <c r="M98" s="337"/>
      <c r="N98" s="330"/>
      <c r="O98" s="1664"/>
      <c r="P98" s="1664"/>
    </row>
    <row s="3070" customFormat="1" customHeight="1" ht="18.75" hidden="1">
      <c r="A99" s="1821" t="s">
        <v>197</v>
      </c>
      <c r="B99" s="1821" t="s">
        <v>198</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304</v>
      </c>
      <c r="M99" s="337"/>
      <c r="N99" s="330"/>
      <c r="O99" s="1664"/>
      <c r="P99" s="1664"/>
    </row>
    <row s="3070" customFormat="1" customHeight="1" ht="18.75" hidden="1">
      <c r="A100" s="1821"/>
      <c r="B100" s="1821"/>
      <c r="C100" s="369" t="s">
        <v>1066</v>
      </c>
      <c r="D100" s="2311"/>
      <c r="E100" s="2056"/>
      <c r="F100" s="2220"/>
      <c r="G100" s="2266"/>
      <c r="H100" s="1530"/>
      <c r="I100" s="657" t="s">
        <v>1065</v>
      </c>
      <c r="J100" s="577"/>
      <c r="K100" s="1530"/>
      <c r="L100" s="200"/>
      <c r="M100" s="337"/>
      <c r="N100" s="330"/>
      <c r="O100" s="1664"/>
      <c r="P100" s="1664"/>
    </row>
    <row s="3070" customFormat="1" customHeight="1" ht="0.75" hidden="1">
      <c r="A101" s="1821"/>
      <c r="B101" s="1821"/>
      <c r="C101" s="369" t="s">
        <v>1073</v>
      </c>
      <c r="D101" s="2311"/>
      <c r="E101" s="2056"/>
      <c r="F101" s="2220"/>
      <c r="G101" s="406"/>
      <c r="H101" s="1530"/>
      <c r="I101" s="657"/>
      <c r="J101" s="577"/>
      <c r="K101" s="1530"/>
      <c r="L101" s="200"/>
      <c r="M101" s="337"/>
      <c r="N101" s="330"/>
      <c r="O101" s="1664"/>
      <c r="P101" s="1664"/>
    </row>
    <row s="3070" customFormat="1" customHeight="1" ht="18.75" hidden="1">
      <c r="A102" s="1821" t="s">
        <v>203</v>
      </c>
      <c r="B102" s="1821" t="s">
        <v>204</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304</v>
      </c>
      <c r="M102" s="337"/>
      <c r="N102" s="330"/>
      <c r="O102" s="1664"/>
      <c r="P102" s="1664"/>
    </row>
    <row s="3070" customFormat="1" customHeight="1" ht="18.75" hidden="1">
      <c r="A103" s="1821"/>
      <c r="B103" s="1821"/>
      <c r="C103" s="369" t="s">
        <v>1066</v>
      </c>
      <c r="D103" s="2311"/>
      <c r="E103" s="2056"/>
      <c r="F103" s="2220"/>
      <c r="G103" s="2266"/>
      <c r="H103" s="1530"/>
      <c r="I103" s="657" t="s">
        <v>1065</v>
      </c>
      <c r="J103" s="577"/>
      <c r="K103" s="1530"/>
      <c r="L103" s="200"/>
      <c r="M103" s="337"/>
      <c r="N103" s="330"/>
      <c r="O103" s="1664"/>
      <c r="P103" s="1664"/>
    </row>
    <row s="3070" customFormat="1" customHeight="1" ht="0.75" hidden="1">
      <c r="A104" s="1821"/>
      <c r="B104" s="1821"/>
      <c r="C104" s="369" t="s">
        <v>1073</v>
      </c>
      <c r="D104" s="2311"/>
      <c r="E104" s="2056"/>
      <c r="F104" s="2220"/>
      <c r="G104" s="406"/>
      <c r="H104" s="1530"/>
      <c r="I104" s="657"/>
      <c r="J104" s="577"/>
      <c r="K104" s="1530"/>
      <c r="L104" s="200"/>
      <c r="M104" s="337"/>
      <c r="N104" s="330"/>
      <c r="O104" s="1664"/>
      <c r="P104" s="1664"/>
    </row>
    <row s="3070" customFormat="1" customHeight="1" ht="18.75" hidden="1">
      <c r="A105" s="1821" t="s">
        <v>209</v>
      </c>
      <c r="B105" s="1821" t="s">
        <v>210</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304</v>
      </c>
      <c r="M105" s="337"/>
      <c r="N105" s="330"/>
      <c r="O105" s="1664"/>
      <c r="P105" s="1664"/>
    </row>
    <row s="3070" customFormat="1" customHeight="1" ht="18.75" hidden="1">
      <c r="A106" s="1821"/>
      <c r="B106" s="1821"/>
      <c r="C106" s="369" t="s">
        <v>1066</v>
      </c>
      <c r="D106" s="2311"/>
      <c r="E106" s="2056"/>
      <c r="F106" s="2220"/>
      <c r="G106" s="2266"/>
      <c r="H106" s="1530"/>
      <c r="I106" s="657" t="s">
        <v>1065</v>
      </c>
      <c r="J106" s="577"/>
      <c r="K106" s="1530"/>
      <c r="L106" s="200"/>
      <c r="M106" s="337"/>
      <c r="N106" s="330"/>
      <c r="O106" s="1664"/>
      <c r="P106" s="1664"/>
    </row>
    <row s="3070" customFormat="1" customHeight="1" ht="0.75" hidden="1">
      <c r="A107" s="1821"/>
      <c r="B107" s="1821"/>
      <c r="C107" s="369" t="s">
        <v>1073</v>
      </c>
      <c r="D107" s="2311"/>
      <c r="E107" s="2056"/>
      <c r="F107" s="2220"/>
      <c r="G107" s="406"/>
      <c r="H107" s="1530"/>
      <c r="I107" s="657"/>
      <c r="J107" s="577"/>
      <c r="K107" s="1530"/>
      <c r="L107" s="200"/>
      <c r="M107" s="337"/>
      <c r="N107" s="330"/>
      <c r="O107" s="1664"/>
      <c r="P107" s="1664"/>
    </row>
    <row s="3070" customFormat="1" customHeight="1" ht="18.75" hidden="1">
      <c r="A108" s="1821" t="s">
        <v>223</v>
      </c>
      <c r="B108" s="1821" t="s">
        <v>224</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304</v>
      </c>
      <c r="M108" s="337"/>
      <c r="N108" s="330"/>
      <c r="O108" s="1664"/>
      <c r="P108" s="1664"/>
    </row>
    <row s="3070" customFormat="1" customHeight="1" ht="18.75" hidden="1">
      <c r="A109" s="1821"/>
      <c r="B109" s="1821"/>
      <c r="C109" s="369" t="s">
        <v>1066</v>
      </c>
      <c r="D109" s="2311"/>
      <c r="E109" s="2056"/>
      <c r="F109" s="2220"/>
      <c r="G109" s="2266"/>
      <c r="H109" s="1530"/>
      <c r="I109" s="657" t="s">
        <v>1065</v>
      </c>
      <c r="J109" s="577"/>
      <c r="K109" s="1530"/>
      <c r="L109" s="200"/>
      <c r="M109" s="337"/>
      <c r="N109" s="330"/>
      <c r="O109" s="1664"/>
      <c r="P109" s="1664"/>
    </row>
    <row s="3070" customFormat="1" customHeight="1" ht="0.75" hidden="1">
      <c r="A110" s="1821"/>
      <c r="B110" s="1821"/>
      <c r="C110" s="369" t="s">
        <v>1073</v>
      </c>
      <c r="D110" s="2311"/>
      <c r="E110" s="2056"/>
      <c r="F110" s="2220"/>
      <c r="G110" s="406"/>
      <c r="H110" s="1530"/>
      <c r="I110" s="657"/>
      <c r="J110" s="577"/>
      <c r="K110" s="1530"/>
      <c r="L110" s="200"/>
      <c r="M110" s="337"/>
      <c r="N110" s="330"/>
      <c r="O110" s="1664"/>
      <c r="P110" s="1664"/>
    </row>
    <row s="3070" customFormat="1" customHeight="1" ht="18.75" hidden="1">
      <c r="A111" s="1821" t="s">
        <v>228</v>
      </c>
      <c r="B111" s="1821" t="s">
        <v>229</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304</v>
      </c>
      <c r="M111" s="337"/>
      <c r="N111" s="330"/>
      <c r="O111" s="1664"/>
      <c r="P111" s="1664"/>
    </row>
    <row s="3070" customFormat="1" customHeight="1" ht="18.75" hidden="1">
      <c r="A112" s="1821"/>
      <c r="B112" s="1821"/>
      <c r="C112" s="369" t="s">
        <v>1066</v>
      </c>
      <c r="D112" s="2311"/>
      <c r="E112" s="2056"/>
      <c r="F112" s="2220"/>
      <c r="G112" s="2266"/>
      <c r="H112" s="1530"/>
      <c r="I112" s="657" t="s">
        <v>1065</v>
      </c>
      <c r="J112" s="577"/>
      <c r="K112" s="1530"/>
      <c r="L112" s="200"/>
      <c r="M112" s="337"/>
      <c r="N112" s="330"/>
      <c r="O112" s="1664"/>
      <c r="P112" s="1664"/>
    </row>
    <row s="3070" customFormat="1" customHeight="1" ht="0.75" hidden="1">
      <c r="A113" s="1821"/>
      <c r="B113" s="1821"/>
      <c r="C113" s="369" t="s">
        <v>1073</v>
      </c>
      <c r="D113" s="2311"/>
      <c r="E113" s="2056"/>
      <c r="F113" s="2220"/>
      <c r="G113" s="406"/>
      <c r="H113" s="1530"/>
      <c r="I113" s="657"/>
      <c r="J113" s="577"/>
      <c r="K113" s="1530"/>
      <c r="L113" s="200"/>
      <c r="M113" s="337"/>
      <c r="N113" s="330"/>
      <c r="O113" s="1664"/>
      <c r="P113" s="1664"/>
    </row>
    <row s="3070" customFormat="1" customHeight="1" ht="18.75" hidden="1">
      <c r="A114" s="1821" t="s">
        <v>233</v>
      </c>
      <c r="B114" s="1821" t="s">
        <v>234</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304</v>
      </c>
      <c r="M114" s="337"/>
      <c r="N114" s="330"/>
      <c r="O114" s="1664"/>
      <c r="P114" s="1664"/>
    </row>
    <row s="3070" customFormat="1" customHeight="1" ht="18.75" hidden="1">
      <c r="A115" s="1821"/>
      <c r="B115" s="1821"/>
      <c r="C115" s="369" t="s">
        <v>1066</v>
      </c>
      <c r="D115" s="2311"/>
      <c r="E115" s="2056"/>
      <c r="F115" s="2220"/>
      <c r="G115" s="2266"/>
      <c r="H115" s="1530"/>
      <c r="I115" s="657" t="s">
        <v>1065</v>
      </c>
      <c r="J115" s="577"/>
      <c r="K115" s="1530"/>
      <c r="L115" s="200"/>
      <c r="M115" s="337"/>
      <c r="N115" s="330"/>
      <c r="O115" s="1664"/>
      <c r="P115" s="1664"/>
    </row>
    <row s="3070" customFormat="1" customHeight="1" ht="0.75" hidden="1">
      <c r="A116" s="1821"/>
      <c r="B116" s="1821"/>
      <c r="C116" s="369" t="s">
        <v>1073</v>
      </c>
      <c r="D116" s="2311"/>
      <c r="E116" s="2056"/>
      <c r="F116" s="2220"/>
      <c r="G116" s="406"/>
      <c r="H116" s="1530"/>
      <c r="I116" s="657"/>
      <c r="J116" s="577"/>
      <c r="K116" s="1530"/>
      <c r="L116" s="200"/>
      <c r="M116" s="337"/>
      <c r="N116" s="330"/>
      <c r="O116" s="1664"/>
      <c r="P116" s="1664"/>
    </row>
    <row s="3070" customFormat="1" customHeight="1" ht="18.75" hidden="1">
      <c r="A117" s="1821" t="s">
        <v>238</v>
      </c>
      <c r="B117" s="1821" t="s">
        <v>239</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304</v>
      </c>
      <c r="M117" s="337"/>
      <c r="N117" s="330"/>
      <c r="O117" s="1664"/>
      <c r="P117" s="1664"/>
    </row>
    <row s="3070" customFormat="1" customHeight="1" ht="18.75" hidden="1">
      <c r="A118" s="1821"/>
      <c r="B118" s="1821"/>
      <c r="C118" s="369" t="s">
        <v>1066</v>
      </c>
      <c r="D118" s="2311"/>
      <c r="E118" s="2056"/>
      <c r="F118" s="2220"/>
      <c r="G118" s="2266"/>
      <c r="H118" s="1530"/>
      <c r="I118" s="657" t="s">
        <v>1065</v>
      </c>
      <c r="J118" s="577"/>
      <c r="K118" s="1530"/>
      <c r="L118" s="200"/>
      <c r="M118" s="337"/>
      <c r="N118" s="330"/>
      <c r="O118" s="1664"/>
      <c r="P118" s="1664"/>
    </row>
    <row s="3070" customFormat="1" customHeight="1" ht="0.75" hidden="1">
      <c r="A119" s="1821"/>
      <c r="B119" s="1821"/>
      <c r="C119" s="369" t="s">
        <v>1073</v>
      </c>
      <c r="D119" s="2311"/>
      <c r="E119" s="2056"/>
      <c r="F119" s="2220"/>
      <c r="G119" s="406"/>
      <c r="H119" s="1530"/>
      <c r="I119" s="657"/>
      <c r="J119" s="577"/>
      <c r="K119" s="1530"/>
      <c r="L119" s="200"/>
      <c r="M119" s="337"/>
      <c r="N119" s="330"/>
      <c r="O119" s="1664"/>
      <c r="P119" s="1664"/>
    </row>
    <row s="3070" customFormat="1" customHeight="1" ht="18.75" hidden="1">
      <c r="A120" s="1821" t="s">
        <v>243</v>
      </c>
      <c r="B120" s="1821" t="s">
        <v>244</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304</v>
      </c>
      <c r="M120" s="337"/>
      <c r="N120" s="330"/>
      <c r="O120" s="1664"/>
      <c r="P120" s="1664"/>
    </row>
    <row s="3070" customFormat="1" customHeight="1" ht="18.75" hidden="1">
      <c r="A121" s="1821"/>
      <c r="B121" s="1821"/>
      <c r="C121" s="369" t="s">
        <v>1066</v>
      </c>
      <c r="D121" s="2311"/>
      <c r="E121" s="2056"/>
      <c r="F121" s="2220"/>
      <c r="G121" s="2266"/>
      <c r="H121" s="1530"/>
      <c r="I121" s="657" t="s">
        <v>1065</v>
      </c>
      <c r="J121" s="577"/>
      <c r="K121" s="1530"/>
      <c r="L121" s="200"/>
      <c r="M121" s="337"/>
      <c r="N121" s="330"/>
      <c r="O121" s="1664"/>
      <c r="P121" s="1664"/>
    </row>
    <row s="3070" customFormat="1" customHeight="1" ht="0.75" hidden="1">
      <c r="A122" s="1821"/>
      <c r="B122" s="1821"/>
      <c r="C122" s="369" t="s">
        <v>1073</v>
      </c>
      <c r="D122" s="2311"/>
      <c r="E122" s="2056"/>
      <c r="F122" s="2220"/>
      <c r="G122" s="406"/>
      <c r="H122" s="1530"/>
      <c r="I122" s="657"/>
      <c r="J122" s="577"/>
      <c r="K122" s="1530"/>
      <c r="L122" s="200"/>
      <c r="M122" s="337"/>
      <c r="N122" s="330"/>
      <c r="O122" s="1664"/>
      <c r="P122" s="1664"/>
    </row>
    <row s="3070" customFormat="1" customHeight="1" ht="18.75" hidden="1">
      <c r="A123" s="1821" t="s">
        <v>248</v>
      </c>
      <c r="B123" s="1821" t="s">
        <v>249</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304</v>
      </c>
      <c r="M123" s="337"/>
      <c r="N123" s="330"/>
      <c r="O123" s="1664"/>
      <c r="P123" s="1664"/>
    </row>
    <row s="3070" customFormat="1" customHeight="1" ht="18.75" hidden="1">
      <c r="A124" s="1821"/>
      <c r="B124" s="1821"/>
      <c r="C124" s="369" t="s">
        <v>1066</v>
      </c>
      <c r="D124" s="2311"/>
      <c r="E124" s="2056"/>
      <c r="F124" s="2220"/>
      <c r="G124" s="2266"/>
      <c r="H124" s="1530"/>
      <c r="I124" s="657" t="s">
        <v>1065</v>
      </c>
      <c r="J124" s="577"/>
      <c r="K124" s="1530"/>
      <c r="L124" s="200"/>
      <c r="M124" s="337"/>
      <c r="N124" s="330"/>
      <c r="O124" s="1664"/>
      <c r="P124" s="1664"/>
    </row>
    <row s="3070" customFormat="1" customHeight="1" ht="0.75" hidden="1">
      <c r="A125" s="1821"/>
      <c r="B125" s="1821"/>
      <c r="C125" s="369" t="s">
        <v>1073</v>
      </c>
      <c r="D125" s="2311"/>
      <c r="E125" s="2056"/>
      <c r="F125" s="2220"/>
      <c r="G125" s="406"/>
      <c r="H125" s="1530"/>
      <c r="I125" s="657"/>
      <c r="J125" s="577"/>
      <c r="K125" s="1530"/>
      <c r="L125" s="200"/>
      <c r="M125" s="337"/>
      <c r="N125" s="330"/>
      <c r="O125" s="1664"/>
      <c r="P125" s="1664"/>
    </row>
    <row s="3070" customFormat="1" customHeight="1" ht="18.75" hidden="1">
      <c r="A126" s="1821" t="s">
        <v>253</v>
      </c>
      <c r="B126" s="1821" t="s">
        <v>254</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304</v>
      </c>
      <c r="M126" s="337"/>
      <c r="N126" s="330"/>
      <c r="O126" s="1664"/>
      <c r="P126" s="1664"/>
    </row>
    <row s="3070" customFormat="1" customHeight="1" ht="18.75" hidden="1">
      <c r="A127" s="1821"/>
      <c r="B127" s="1821"/>
      <c r="C127" s="369" t="s">
        <v>1066</v>
      </c>
      <c r="D127" s="2311"/>
      <c r="E127" s="2056"/>
      <c r="F127" s="2220"/>
      <c r="G127" s="2266"/>
      <c r="H127" s="1530"/>
      <c r="I127" s="657" t="s">
        <v>1065</v>
      </c>
      <c r="J127" s="577"/>
      <c r="K127" s="1530"/>
      <c r="L127" s="200"/>
      <c r="M127" s="337"/>
      <c r="N127" s="330"/>
      <c r="O127" s="1664"/>
      <c r="P127" s="1664"/>
    </row>
    <row s="3070" customFormat="1" customHeight="1" ht="0.75" hidden="1">
      <c r="A128" s="1821"/>
      <c r="B128" s="1821"/>
      <c r="C128" s="369" t="s">
        <v>1073</v>
      </c>
      <c r="D128" s="2311"/>
      <c r="E128" s="2056"/>
      <c r="F128" s="2220"/>
      <c r="G128" s="406"/>
      <c r="H128" s="1530"/>
      <c r="I128" s="657"/>
      <c r="J128" s="577"/>
      <c r="K128" s="1530"/>
      <c r="L128" s="200"/>
      <c r="M128" s="337"/>
      <c r="N128" s="330"/>
      <c r="O128" s="1664"/>
      <c r="P128" s="1664"/>
    </row>
    <row s="3070" customFormat="1" customHeight="1" ht="18.75" hidden="1">
      <c r="A129" s="1821" t="s">
        <v>258</v>
      </c>
      <c r="B129" s="1821" t="s">
        <v>259</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304</v>
      </c>
      <c r="M129" s="337"/>
      <c r="N129" s="330"/>
      <c r="O129" s="1664"/>
      <c r="P129" s="1664"/>
    </row>
    <row s="3070" customFormat="1" customHeight="1" ht="18.75" hidden="1">
      <c r="A130" s="1821"/>
      <c r="B130" s="1821"/>
      <c r="C130" s="369" t="s">
        <v>1066</v>
      </c>
      <c r="D130" s="2311"/>
      <c r="E130" s="2056"/>
      <c r="F130" s="2220"/>
      <c r="G130" s="2266"/>
      <c r="H130" s="1530"/>
      <c r="I130" s="657" t="s">
        <v>1065</v>
      </c>
      <c r="J130" s="577"/>
      <c r="K130" s="1530"/>
      <c r="L130" s="200"/>
      <c r="M130" s="337"/>
      <c r="N130" s="330"/>
      <c r="O130" s="1664"/>
      <c r="P130" s="1664"/>
    </row>
    <row s="3070" customFormat="1" customHeight="1" ht="0.75" hidden="1">
      <c r="A131" s="1821"/>
      <c r="B131" s="1821"/>
      <c r="C131" s="369" t="s">
        <v>1073</v>
      </c>
      <c r="D131" s="2311"/>
      <c r="E131" s="2056"/>
      <c r="F131" s="2220"/>
      <c r="G131" s="406"/>
      <c r="H131" s="1530"/>
      <c r="I131" s="657"/>
      <c r="J131" s="577"/>
      <c r="K131" s="1530"/>
      <c r="L131" s="200"/>
      <c r="M131" s="337"/>
      <c r="N131" s="330"/>
      <c r="O131" s="1664"/>
      <c r="P131" s="1664"/>
    </row>
    <row s="3070" customFormat="1" customHeight="1" ht="18.75" hidden="1">
      <c r="A132" s="1821" t="s">
        <v>263</v>
      </c>
      <c r="B132" s="1821" t="s">
        <v>264</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304</v>
      </c>
      <c r="M132" s="337"/>
      <c r="N132" s="330"/>
      <c r="O132" s="1664"/>
      <c r="P132" s="1664"/>
    </row>
    <row s="3070" customFormat="1" customHeight="1" ht="18.75" hidden="1">
      <c r="A133" s="1821"/>
      <c r="B133" s="1821"/>
      <c r="C133" s="369" t="s">
        <v>1066</v>
      </c>
      <c r="D133" s="2311"/>
      <c r="E133" s="2056"/>
      <c r="F133" s="2220"/>
      <c r="G133" s="2266"/>
      <c r="H133" s="1530"/>
      <c r="I133" s="657" t="s">
        <v>1065</v>
      </c>
      <c r="J133" s="577"/>
      <c r="K133" s="1530"/>
      <c r="L133" s="200"/>
      <c r="M133" s="337"/>
      <c r="N133" s="330"/>
      <c r="O133" s="1664"/>
      <c r="P133" s="1664"/>
    </row>
    <row s="3070" customFormat="1" customHeight="1" ht="0.75" hidden="1">
      <c r="A134" s="1821"/>
      <c r="B134" s="1821"/>
      <c r="C134" s="369" t="s">
        <v>1073</v>
      </c>
      <c r="D134" s="2311"/>
      <c r="E134" s="2056"/>
      <c r="F134" s="2220"/>
      <c r="G134" s="406"/>
      <c r="H134" s="1530"/>
      <c r="I134" s="657"/>
      <c r="J134" s="577"/>
      <c r="K134" s="1530"/>
      <c r="L134" s="200"/>
      <c r="M134" s="337"/>
      <c r="N134" s="330"/>
      <c r="O134" s="1664"/>
      <c r="P134" s="1664"/>
    </row>
    <row s="3070" customFormat="1" customHeight="1" ht="18.75" hidden="1">
      <c r="A135" s="1821" t="s">
        <v>268</v>
      </c>
      <c r="B135" s="1821" t="s">
        <v>269</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304</v>
      </c>
      <c r="M135" s="337"/>
      <c r="N135" s="330"/>
      <c r="O135" s="1664"/>
      <c r="P135" s="1664"/>
    </row>
    <row s="3070" customFormat="1" customHeight="1" ht="18.75" hidden="1">
      <c r="A136" s="1821"/>
      <c r="B136" s="1821"/>
      <c r="C136" s="369" t="s">
        <v>1066</v>
      </c>
      <c r="D136" s="2311"/>
      <c r="E136" s="2056"/>
      <c r="F136" s="2220"/>
      <c r="G136" s="2266"/>
      <c r="H136" s="1530"/>
      <c r="I136" s="657" t="s">
        <v>1065</v>
      </c>
      <c r="J136" s="577"/>
      <c r="K136" s="1530"/>
      <c r="L136" s="200"/>
      <c r="M136" s="337"/>
      <c r="N136" s="330"/>
      <c r="O136" s="1664"/>
      <c r="P136" s="1664"/>
    </row>
    <row s="3070" customFormat="1" customHeight="1" ht="0.75" hidden="1">
      <c r="A137" s="1821"/>
      <c r="B137" s="1821"/>
      <c r="C137" s="369" t="s">
        <v>1073</v>
      </c>
      <c r="D137" s="2311"/>
      <c r="E137" s="2056"/>
      <c r="F137" s="2220"/>
      <c r="G137" s="406"/>
      <c r="H137" s="1530"/>
      <c r="I137" s="657"/>
      <c r="J137" s="577"/>
      <c r="K137" s="1530"/>
      <c r="L137" s="200"/>
      <c r="M137" s="337"/>
      <c r="N137" s="330"/>
      <c r="O137" s="1664"/>
      <c r="P137" s="1664"/>
    </row>
    <row s="3070" customFormat="1" customHeight="1" ht="18.75" hidden="1">
      <c r="A138" s="1821" t="s">
        <v>273</v>
      </c>
      <c r="B138" s="1821" t="s">
        <v>274</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304</v>
      </c>
      <c r="M138" s="337"/>
      <c r="N138" s="330"/>
      <c r="O138" s="1664"/>
      <c r="P138" s="1664"/>
    </row>
    <row s="3070" customFormat="1" customHeight="1" ht="18.75" hidden="1">
      <c r="A139" s="1821"/>
      <c r="B139" s="1821"/>
      <c r="C139" s="369" t="s">
        <v>1066</v>
      </c>
      <c r="D139" s="2311"/>
      <c r="E139" s="2056"/>
      <c r="F139" s="2220"/>
      <c r="G139" s="2266"/>
      <c r="H139" s="1530"/>
      <c r="I139" s="657" t="s">
        <v>1065</v>
      </c>
      <c r="J139" s="577"/>
      <c r="K139" s="1530"/>
      <c r="L139" s="200"/>
      <c r="M139" s="337"/>
      <c r="N139" s="330"/>
      <c r="O139" s="1664"/>
      <c r="P139" s="1664"/>
    </row>
    <row s="3070" customFormat="1" customHeight="1" ht="0.75">
      <c r="A140" s="1821"/>
      <c r="B140" s="1821"/>
      <c r="C140" s="369" t="s">
        <v>1073</v>
      </c>
      <c r="D140" s="2311"/>
      <c r="E140" s="2056"/>
      <c r="F140" s="2220"/>
      <c r="G140" s="406"/>
      <c r="H140" s="1530"/>
      <c r="I140" s="657"/>
      <c r="J140" s="577"/>
      <c r="K140" s="1530"/>
      <c r="L140" s="200"/>
      <c r="M140" s="337"/>
      <c r="N140" s="330"/>
      <c r="O140" s="1664"/>
      <c r="P140" s="1664"/>
    </row>
    <row customHeight="1" ht="18.75">
      <c r="A141" s="1821"/>
      <c r="B141" s="1821"/>
      <c r="D141" s="377"/>
      <c r="E141" s="133" t="s">
        <v>90</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3070" customFormat="1" customHeight="1" ht="60.75" hidden="1">
      <c r="A142" s="1821" t="s">
        <v>157</v>
      </c>
      <c r="B142" s="1821" t="s">
        <v>158</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Тарифы на тепловую энергию (мощность) на коллекторах источника тепловой энергии</v>
      </c>
      <c r="H142" s="1905"/>
      <c r="I142" s="1779"/>
      <c r="J142" s="1814"/>
      <c r="K142" s="1819"/>
      <c r="L142" s="1905" t="s">
        <v>304</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3070" customFormat="1" customHeight="1" ht="18.75" hidden="1">
      <c r="A143" s="1821"/>
      <c r="B143" s="1821"/>
      <c r="C143" s="369" t="s">
        <v>1066</v>
      </c>
      <c r="D143" s="2311"/>
      <c r="E143" s="2056"/>
      <c r="F143" s="2220"/>
      <c r="G143" s="2266"/>
      <c r="H143" s="1530"/>
      <c r="I143" s="657" t="s">
        <v>1065</v>
      </c>
      <c r="J143" s="577"/>
      <c r="K143" s="1530"/>
      <c r="L143" s="200"/>
      <c r="M143" s="2016"/>
      <c r="N143" s="330"/>
      <c r="O143" s="1664"/>
      <c r="P143" s="1664"/>
    </row>
    <row s="3070" customFormat="1" customHeight="1" ht="0.75" hidden="1">
      <c r="A144" s="1821"/>
      <c r="B144" s="1821"/>
      <c r="C144" s="369" t="s">
        <v>1073</v>
      </c>
      <c r="D144" s="2311"/>
      <c r="E144" s="2056"/>
      <c r="F144" s="2220"/>
      <c r="G144" s="406"/>
      <c r="H144" s="1530"/>
      <c r="I144" s="657"/>
      <c r="J144" s="577"/>
      <c r="K144" s="1530"/>
      <c r="L144" s="200"/>
      <c r="M144" s="2016"/>
      <c r="N144" s="330"/>
      <c r="O144" s="1664"/>
      <c r="P144" s="1664"/>
    </row>
    <row s="3070" customFormat="1" customHeight="1" ht="45" hidden="1">
      <c r="A145" s="1821" t="s">
        <v>169</v>
      </c>
      <c r="B145" s="1821" t="s">
        <v>170</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Тарифы на тепловую энергию (мощность), поставляемую потребителям
</v>
      </c>
      <c r="H145" s="1905"/>
      <c r="I145" s="1779"/>
      <c r="J145" s="1814"/>
      <c r="K145" s="1819"/>
      <c r="L145" s="1905" t="s">
        <v>304</v>
      </c>
      <c r="M145" s="2017"/>
      <c r="N145" s="330"/>
      <c r="O145" s="1664"/>
      <c r="P145" s="1664"/>
    </row>
    <row s="3070" customFormat="1" customHeight="1" ht="18.75" hidden="1">
      <c r="A146" s="1821"/>
      <c r="B146" s="1821"/>
      <c r="C146" s="369" t="s">
        <v>1066</v>
      </c>
      <c r="D146" s="2311"/>
      <c r="E146" s="2056"/>
      <c r="F146" s="2220"/>
      <c r="G146" s="2266"/>
      <c r="H146" s="1530"/>
      <c r="I146" s="657" t="s">
        <v>1065</v>
      </c>
      <c r="J146" s="577"/>
      <c r="K146" s="1530"/>
      <c r="L146" s="200"/>
      <c r="M146" s="1904"/>
      <c r="N146" s="330"/>
      <c r="O146" s="1664"/>
      <c r="P146" s="1664"/>
    </row>
    <row s="3070" customFormat="1" customHeight="1" ht="0.75" hidden="1">
      <c r="A147" s="1821"/>
      <c r="B147" s="1821"/>
      <c r="C147" s="369" t="s">
        <v>1073</v>
      </c>
      <c r="D147" s="2311"/>
      <c r="E147" s="2056"/>
      <c r="F147" s="2220"/>
      <c r="G147" s="406"/>
      <c r="H147" s="1530"/>
      <c r="I147" s="657"/>
      <c r="J147" s="577"/>
      <c r="K147" s="1530"/>
      <c r="L147" s="200"/>
      <c r="M147" s="337"/>
      <c r="N147" s="330"/>
      <c r="O147" s="1664"/>
      <c r="P147" s="1664"/>
    </row>
    <row s="3070" customFormat="1" customHeight="1" ht="45" hidden="1">
      <c r="A148" s="1821" t="s">
        <v>177</v>
      </c>
      <c r="B148" s="1821" t="s">
        <v>178</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Тарифы на теплоноситель, поставляемый потребителям
</v>
      </c>
      <c r="H148" s="1905"/>
      <c r="I148" s="1779"/>
      <c r="J148" s="1814"/>
      <c r="K148" s="1819"/>
      <c r="L148" s="1905" t="s">
        <v>304</v>
      </c>
      <c r="M148" s="337"/>
      <c r="N148" s="330"/>
      <c r="O148" s="1664"/>
      <c r="P148" s="1664"/>
    </row>
    <row s="3070" customFormat="1" customHeight="1" ht="18.75" hidden="1">
      <c r="A149" s="1821"/>
      <c r="B149" s="1821"/>
      <c r="C149" s="369" t="s">
        <v>1066</v>
      </c>
      <c r="D149" s="2311"/>
      <c r="E149" s="2056"/>
      <c r="F149" s="2220"/>
      <c r="G149" s="2266"/>
      <c r="H149" s="1530"/>
      <c r="I149" s="657" t="s">
        <v>1065</v>
      </c>
      <c r="J149" s="577"/>
      <c r="K149" s="1530"/>
      <c r="L149" s="200"/>
      <c r="M149" s="337"/>
      <c r="N149" s="330"/>
      <c r="O149" s="1664"/>
      <c r="P149" s="1664"/>
    </row>
    <row s="3070" customFormat="1" customHeight="1" ht="0.75" hidden="1">
      <c r="A150" s="1821"/>
      <c r="B150" s="1821"/>
      <c r="C150" s="369" t="s">
        <v>1073</v>
      </c>
      <c r="D150" s="2311"/>
      <c r="E150" s="2056"/>
      <c r="F150" s="2220"/>
      <c r="G150" s="406"/>
      <c r="H150" s="1530"/>
      <c r="I150" s="657"/>
      <c r="J150" s="577"/>
      <c r="K150" s="1530"/>
      <c r="L150" s="200"/>
      <c r="M150" s="337"/>
      <c r="N150" s="330"/>
      <c r="O150" s="1664"/>
      <c r="P150" s="1664"/>
    </row>
    <row s="3070" customFormat="1" customHeight="1" ht="45" hidden="1">
      <c r="A151" s="1821" t="s">
        <v>185</v>
      </c>
      <c r="B151" s="1821" t="s">
        <v>186</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Тарифы на горячую воду, поставляемую потребителям с использованием открытых систем теплоснабжения (горячего водоснабжения)
</v>
      </c>
      <c r="H151" s="1905"/>
      <c r="I151" s="1779"/>
      <c r="J151" s="1814"/>
      <c r="K151" s="1819"/>
      <c r="L151" s="1905" t="s">
        <v>304</v>
      </c>
      <c r="M151" s="337"/>
      <c r="N151" s="330"/>
      <c r="O151" s="1664"/>
      <c r="P151" s="1664"/>
    </row>
    <row s="3070" customFormat="1" customHeight="1" ht="18.75" hidden="1">
      <c r="A152" s="1821"/>
      <c r="B152" s="1821"/>
      <c r="C152" s="369" t="s">
        <v>1066</v>
      </c>
      <c r="D152" s="2311"/>
      <c r="E152" s="2056"/>
      <c r="F152" s="2220"/>
      <c r="G152" s="2266"/>
      <c r="H152" s="1530"/>
      <c r="I152" s="657" t="s">
        <v>1065</v>
      </c>
      <c r="J152" s="577"/>
      <c r="K152" s="1530"/>
      <c r="L152" s="200"/>
      <c r="M152" s="337"/>
      <c r="N152" s="330"/>
      <c r="O152" s="1664"/>
      <c r="P152" s="1664"/>
    </row>
    <row s="3070" customFormat="1" customHeight="1" ht="0.75" hidden="1">
      <c r="A153" s="1821"/>
      <c r="B153" s="1821"/>
      <c r="C153" s="369" t="s">
        <v>1073</v>
      </c>
      <c r="D153" s="2311"/>
      <c r="E153" s="2056"/>
      <c r="F153" s="2220"/>
      <c r="G153" s="406"/>
      <c r="H153" s="1530"/>
      <c r="I153" s="657"/>
      <c r="J153" s="577"/>
      <c r="K153" s="1530"/>
      <c r="L153" s="200"/>
      <c r="M153" s="337"/>
      <c r="N153" s="330"/>
      <c r="O153" s="1664"/>
      <c r="P153" s="1664"/>
    </row>
    <row s="3070" customFormat="1" customHeight="1" ht="18.75" hidden="1">
      <c r="A154" s="1821" t="s">
        <v>191</v>
      </c>
      <c r="B154" s="1821" t="s">
        <v>192</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304</v>
      </c>
      <c r="M154" s="337"/>
      <c r="N154" s="330"/>
      <c r="O154" s="1664"/>
      <c r="P154" s="1664"/>
    </row>
    <row s="3070" customFormat="1" customHeight="1" ht="18.75" hidden="1">
      <c r="A155" s="1821"/>
      <c r="B155" s="1821"/>
      <c r="C155" s="369" t="s">
        <v>1066</v>
      </c>
      <c r="D155" s="2311"/>
      <c r="E155" s="2056"/>
      <c r="F155" s="2220"/>
      <c r="G155" s="2266"/>
      <c r="H155" s="1530"/>
      <c r="I155" s="657" t="s">
        <v>1065</v>
      </c>
      <c r="J155" s="577"/>
      <c r="K155" s="1530"/>
      <c r="L155" s="200"/>
      <c r="M155" s="337"/>
      <c r="N155" s="330"/>
      <c r="O155" s="1664"/>
      <c r="P155" s="1664"/>
    </row>
    <row s="3070" customFormat="1" customHeight="1" ht="0.75" hidden="1">
      <c r="A156" s="1821"/>
      <c r="B156" s="1821"/>
      <c r="C156" s="369" t="s">
        <v>1073</v>
      </c>
      <c r="D156" s="2311"/>
      <c r="E156" s="2056"/>
      <c r="F156" s="2220"/>
      <c r="G156" s="406"/>
      <c r="H156" s="1530"/>
      <c r="I156" s="657"/>
      <c r="J156" s="577"/>
      <c r="K156" s="1530"/>
      <c r="L156" s="200"/>
      <c r="M156" s="337"/>
      <c r="N156" s="330"/>
      <c r="O156" s="1664"/>
      <c r="P156" s="1664"/>
    </row>
    <row s="3070" customFormat="1" customHeight="1" ht="18.75" hidden="1">
      <c r="A157" s="1821" t="s">
        <v>197</v>
      </c>
      <c r="B157" s="1821" t="s">
        <v>198</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304</v>
      </c>
      <c r="M157" s="337"/>
      <c r="N157" s="330"/>
      <c r="O157" s="1664"/>
      <c r="P157" s="1664"/>
    </row>
    <row s="3070" customFormat="1" customHeight="1" ht="18.75" hidden="1">
      <c r="A158" s="1821"/>
      <c r="B158" s="1821"/>
      <c r="C158" s="369" t="s">
        <v>1066</v>
      </c>
      <c r="D158" s="2311"/>
      <c r="E158" s="2056"/>
      <c r="F158" s="2220"/>
      <c r="G158" s="2266"/>
      <c r="H158" s="1530"/>
      <c r="I158" s="657" t="s">
        <v>1065</v>
      </c>
      <c r="J158" s="577"/>
      <c r="K158" s="1530"/>
      <c r="L158" s="200"/>
      <c r="M158" s="337"/>
      <c r="N158" s="330"/>
      <c r="O158" s="1664"/>
      <c r="P158" s="1664"/>
    </row>
    <row s="3070" customFormat="1" customHeight="1" ht="0.75" hidden="1">
      <c r="A159" s="1821"/>
      <c r="B159" s="1821"/>
      <c r="C159" s="369" t="s">
        <v>1073</v>
      </c>
      <c r="D159" s="2311"/>
      <c r="E159" s="2056"/>
      <c r="F159" s="2220"/>
      <c r="G159" s="406"/>
      <c r="H159" s="1530"/>
      <c r="I159" s="657"/>
      <c r="J159" s="577"/>
      <c r="K159" s="1530"/>
      <c r="L159" s="200"/>
      <c r="M159" s="337"/>
      <c r="N159" s="330"/>
      <c r="O159" s="1664"/>
      <c r="P159" s="1664"/>
    </row>
    <row s="3070" customFormat="1" customHeight="1" ht="18.75" hidden="1">
      <c r="A160" s="1821" t="s">
        <v>203</v>
      </c>
      <c r="B160" s="1821" t="s">
        <v>204</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304</v>
      </c>
      <c r="M160" s="337"/>
      <c r="N160" s="330"/>
      <c r="O160" s="1664"/>
      <c r="P160" s="1664"/>
    </row>
    <row s="3070" customFormat="1" customHeight="1" ht="18.75" hidden="1">
      <c r="A161" s="1821"/>
      <c r="B161" s="1821"/>
      <c r="C161" s="369" t="s">
        <v>1066</v>
      </c>
      <c r="D161" s="2311"/>
      <c r="E161" s="2056"/>
      <c r="F161" s="2220"/>
      <c r="G161" s="2266"/>
      <c r="H161" s="1530"/>
      <c r="I161" s="657" t="s">
        <v>1065</v>
      </c>
      <c r="J161" s="577"/>
      <c r="K161" s="1530"/>
      <c r="L161" s="200"/>
      <c r="M161" s="337"/>
      <c r="N161" s="330"/>
      <c r="O161" s="1664"/>
      <c r="P161" s="1664"/>
    </row>
    <row s="3070" customFormat="1" customHeight="1" ht="0.75" hidden="1">
      <c r="A162" s="1821"/>
      <c r="B162" s="1821"/>
      <c r="C162" s="369" t="s">
        <v>1073</v>
      </c>
      <c r="D162" s="2311"/>
      <c r="E162" s="2056"/>
      <c r="F162" s="2220"/>
      <c r="G162" s="406"/>
      <c r="H162" s="1530"/>
      <c r="I162" s="657"/>
      <c r="J162" s="577"/>
      <c r="K162" s="1530"/>
      <c r="L162" s="200"/>
      <c r="M162" s="337"/>
      <c r="N162" s="330"/>
      <c r="O162" s="1664"/>
      <c r="P162" s="1664"/>
    </row>
    <row s="3070" customFormat="1" customHeight="1" ht="18.75" hidden="1">
      <c r="A163" s="1821" t="s">
        <v>209</v>
      </c>
      <c r="B163" s="1821" t="s">
        <v>210</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304</v>
      </c>
      <c r="M163" s="337"/>
      <c r="N163" s="330"/>
      <c r="O163" s="1664"/>
      <c r="P163" s="1664"/>
    </row>
    <row s="3070" customFormat="1" customHeight="1" ht="18.75" hidden="1">
      <c r="A164" s="1821"/>
      <c r="B164" s="1821"/>
      <c r="C164" s="369" t="s">
        <v>1066</v>
      </c>
      <c r="D164" s="2311"/>
      <c r="E164" s="2056"/>
      <c r="F164" s="2220"/>
      <c r="G164" s="2266"/>
      <c r="H164" s="1530"/>
      <c r="I164" s="657" t="s">
        <v>1065</v>
      </c>
      <c r="J164" s="577"/>
      <c r="K164" s="1530"/>
      <c r="L164" s="200"/>
      <c r="M164" s="337"/>
      <c r="N164" s="330"/>
      <c r="O164" s="1664"/>
      <c r="P164" s="1664"/>
    </row>
    <row s="3070" customFormat="1" customHeight="1" ht="0.75" hidden="1">
      <c r="A165" s="1821"/>
      <c r="B165" s="1821"/>
      <c r="C165" s="369" t="s">
        <v>1073</v>
      </c>
      <c r="D165" s="2311"/>
      <c r="E165" s="2056"/>
      <c r="F165" s="2220"/>
      <c r="G165" s="406"/>
      <c r="H165" s="1530"/>
      <c r="I165" s="657"/>
      <c r="J165" s="577"/>
      <c r="K165" s="1530"/>
      <c r="L165" s="200"/>
      <c r="M165" s="337"/>
      <c r="N165" s="330"/>
      <c r="O165" s="1664"/>
      <c r="P165" s="1664"/>
    </row>
    <row s="3070" customFormat="1" customHeight="1" ht="18.75" hidden="1">
      <c r="A166" s="1821" t="s">
        <v>223</v>
      </c>
      <c r="B166" s="1821" t="s">
        <v>224</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304</v>
      </c>
      <c r="M166" s="337"/>
      <c r="N166" s="330"/>
      <c r="O166" s="1664"/>
      <c r="P166" s="1664"/>
    </row>
    <row s="3070" customFormat="1" customHeight="1" ht="18.75" hidden="1">
      <c r="A167" s="1821"/>
      <c r="B167" s="1821"/>
      <c r="C167" s="369" t="s">
        <v>1066</v>
      </c>
      <c r="D167" s="2311"/>
      <c r="E167" s="2056"/>
      <c r="F167" s="2220"/>
      <c r="G167" s="2266"/>
      <c r="H167" s="1530"/>
      <c r="I167" s="657" t="s">
        <v>1065</v>
      </c>
      <c r="J167" s="577"/>
      <c r="K167" s="1530"/>
      <c r="L167" s="200"/>
      <c r="M167" s="337"/>
      <c r="N167" s="330"/>
      <c r="O167" s="1664"/>
      <c r="P167" s="1664"/>
    </row>
    <row s="3070" customFormat="1" customHeight="1" ht="0.75" hidden="1">
      <c r="A168" s="1821"/>
      <c r="B168" s="1821"/>
      <c r="C168" s="369" t="s">
        <v>1073</v>
      </c>
      <c r="D168" s="2311"/>
      <c r="E168" s="2056"/>
      <c r="F168" s="2220"/>
      <c r="G168" s="406"/>
      <c r="H168" s="1530"/>
      <c r="I168" s="657"/>
      <c r="J168" s="577"/>
      <c r="K168" s="1530"/>
      <c r="L168" s="200"/>
      <c r="M168" s="337"/>
      <c r="N168" s="330"/>
      <c r="O168" s="1664"/>
      <c r="P168" s="1664"/>
    </row>
    <row s="3070" customFormat="1" customHeight="1" ht="18.75" hidden="1">
      <c r="A169" s="1821" t="s">
        <v>228</v>
      </c>
      <c r="B169" s="1821" t="s">
        <v>229</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304</v>
      </c>
      <c r="M169" s="337"/>
      <c r="N169" s="330"/>
      <c r="O169" s="1664"/>
      <c r="P169" s="1664"/>
    </row>
    <row s="3070" customFormat="1" customHeight="1" ht="18.75" hidden="1">
      <c r="A170" s="1821"/>
      <c r="B170" s="1821"/>
      <c r="C170" s="369" t="s">
        <v>1066</v>
      </c>
      <c r="D170" s="2311"/>
      <c r="E170" s="2056"/>
      <c r="F170" s="2220"/>
      <c r="G170" s="2266"/>
      <c r="H170" s="1530"/>
      <c r="I170" s="657" t="s">
        <v>1065</v>
      </c>
      <c r="J170" s="577"/>
      <c r="K170" s="1530"/>
      <c r="L170" s="200"/>
      <c r="M170" s="337"/>
      <c r="N170" s="330"/>
      <c r="O170" s="1664"/>
      <c r="P170" s="1664"/>
    </row>
    <row s="3070" customFormat="1" customHeight="1" ht="0.75" hidden="1">
      <c r="A171" s="1821"/>
      <c r="B171" s="1821"/>
      <c r="C171" s="369" t="s">
        <v>1073</v>
      </c>
      <c r="D171" s="2311"/>
      <c r="E171" s="2056"/>
      <c r="F171" s="2220"/>
      <c r="G171" s="406"/>
      <c r="H171" s="1530"/>
      <c r="I171" s="657"/>
      <c r="J171" s="577"/>
      <c r="K171" s="1530"/>
      <c r="L171" s="200"/>
      <c r="M171" s="337"/>
      <c r="N171" s="330"/>
      <c r="O171" s="1664"/>
      <c r="P171" s="1664"/>
    </row>
    <row s="3070" customFormat="1" customHeight="1" ht="18.75" hidden="1">
      <c r="A172" s="1821" t="s">
        <v>233</v>
      </c>
      <c r="B172" s="1821" t="s">
        <v>234</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304</v>
      </c>
      <c r="M172" s="337"/>
      <c r="N172" s="330"/>
      <c r="O172" s="1664"/>
      <c r="P172" s="1664"/>
    </row>
    <row s="3070" customFormat="1" customHeight="1" ht="18.75" hidden="1">
      <c r="A173" s="1821"/>
      <c r="B173" s="1821"/>
      <c r="C173" s="369" t="s">
        <v>1066</v>
      </c>
      <c r="D173" s="2311"/>
      <c r="E173" s="2056"/>
      <c r="F173" s="2220"/>
      <c r="G173" s="2266"/>
      <c r="H173" s="1530"/>
      <c r="I173" s="657" t="s">
        <v>1065</v>
      </c>
      <c r="J173" s="577"/>
      <c r="K173" s="1530"/>
      <c r="L173" s="200"/>
      <c r="M173" s="337"/>
      <c r="N173" s="330"/>
      <c r="O173" s="1664"/>
      <c r="P173" s="1664"/>
    </row>
    <row s="3070" customFormat="1" customHeight="1" ht="0.75" hidden="1">
      <c r="A174" s="1821"/>
      <c r="B174" s="1821"/>
      <c r="C174" s="369" t="s">
        <v>1073</v>
      </c>
      <c r="D174" s="2311"/>
      <c r="E174" s="2056"/>
      <c r="F174" s="2220"/>
      <c r="G174" s="406"/>
      <c r="H174" s="1530"/>
      <c r="I174" s="657"/>
      <c r="J174" s="577"/>
      <c r="K174" s="1530"/>
      <c r="L174" s="200"/>
      <c r="M174" s="337"/>
      <c r="N174" s="330"/>
      <c r="O174" s="1664"/>
      <c r="P174" s="1664"/>
    </row>
    <row s="3070" customFormat="1" customHeight="1" ht="18.75" hidden="1">
      <c r="A175" s="1821" t="s">
        <v>238</v>
      </c>
      <c r="B175" s="1821" t="s">
        <v>239</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304</v>
      </c>
      <c r="M175" s="337"/>
      <c r="N175" s="330"/>
      <c r="O175" s="1664"/>
      <c r="P175" s="1664"/>
    </row>
    <row s="3070" customFormat="1" customHeight="1" ht="18.75" hidden="1">
      <c r="A176" s="1821"/>
      <c r="B176" s="1821"/>
      <c r="C176" s="369" t="s">
        <v>1066</v>
      </c>
      <c r="D176" s="2311"/>
      <c r="E176" s="2056"/>
      <c r="F176" s="2220"/>
      <c r="G176" s="2266"/>
      <c r="H176" s="1530"/>
      <c r="I176" s="657" t="s">
        <v>1065</v>
      </c>
      <c r="J176" s="577"/>
      <c r="K176" s="1530"/>
      <c r="L176" s="200"/>
      <c r="M176" s="337"/>
      <c r="N176" s="330"/>
      <c r="O176" s="1664"/>
      <c r="P176" s="1664"/>
    </row>
    <row s="3070" customFormat="1" customHeight="1" ht="0.75" hidden="1">
      <c r="A177" s="1821"/>
      <c r="B177" s="1821"/>
      <c r="C177" s="369" t="s">
        <v>1073</v>
      </c>
      <c r="D177" s="2311"/>
      <c r="E177" s="2056"/>
      <c r="F177" s="2220"/>
      <c r="G177" s="406"/>
      <c r="H177" s="1530"/>
      <c r="I177" s="657"/>
      <c r="J177" s="577"/>
      <c r="K177" s="1530"/>
      <c r="L177" s="200"/>
      <c r="M177" s="337"/>
      <c r="N177" s="330"/>
      <c r="O177" s="1664"/>
      <c r="P177" s="1664"/>
    </row>
    <row s="3070" customFormat="1" customHeight="1" ht="18.75" hidden="1">
      <c r="A178" s="1821" t="s">
        <v>243</v>
      </c>
      <c r="B178" s="1821" t="s">
        <v>244</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304</v>
      </c>
      <c r="M178" s="337"/>
      <c r="N178" s="330"/>
      <c r="O178" s="1664"/>
      <c r="P178" s="1664"/>
    </row>
    <row s="3070" customFormat="1" customHeight="1" ht="18.75" hidden="1">
      <c r="A179" s="1821"/>
      <c r="B179" s="1821"/>
      <c r="C179" s="369" t="s">
        <v>1066</v>
      </c>
      <c r="D179" s="2311"/>
      <c r="E179" s="2056"/>
      <c r="F179" s="2220"/>
      <c r="G179" s="2266"/>
      <c r="H179" s="1530"/>
      <c r="I179" s="657" t="s">
        <v>1065</v>
      </c>
      <c r="J179" s="577"/>
      <c r="K179" s="1530"/>
      <c r="L179" s="200"/>
      <c r="M179" s="337"/>
      <c r="N179" s="330"/>
      <c r="O179" s="1664"/>
      <c r="P179" s="1664"/>
    </row>
    <row s="3070" customFormat="1" customHeight="1" ht="0.75" hidden="1">
      <c r="A180" s="1821"/>
      <c r="B180" s="1821"/>
      <c r="C180" s="369" t="s">
        <v>1073</v>
      </c>
      <c r="D180" s="2311"/>
      <c r="E180" s="2056"/>
      <c r="F180" s="2220"/>
      <c r="G180" s="406"/>
      <c r="H180" s="1530"/>
      <c r="I180" s="657"/>
      <c r="J180" s="577"/>
      <c r="K180" s="1530"/>
      <c r="L180" s="200"/>
      <c r="M180" s="337"/>
      <c r="N180" s="330"/>
      <c r="O180" s="1664"/>
      <c r="P180" s="1664"/>
    </row>
    <row s="3070" customFormat="1" customHeight="1" ht="18.75" hidden="1">
      <c r="A181" s="1821" t="s">
        <v>248</v>
      </c>
      <c r="B181" s="1821" t="s">
        <v>249</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304</v>
      </c>
      <c r="M181" s="337"/>
      <c r="N181" s="330"/>
      <c r="O181" s="1664"/>
      <c r="P181" s="1664"/>
    </row>
    <row s="3070" customFormat="1" customHeight="1" ht="18.75" hidden="1">
      <c r="A182" s="1821"/>
      <c r="B182" s="1821"/>
      <c r="C182" s="369" t="s">
        <v>1066</v>
      </c>
      <c r="D182" s="2311"/>
      <c r="E182" s="2056"/>
      <c r="F182" s="2220"/>
      <c r="G182" s="2266"/>
      <c r="H182" s="1530"/>
      <c r="I182" s="657" t="s">
        <v>1065</v>
      </c>
      <c r="J182" s="577"/>
      <c r="K182" s="1530"/>
      <c r="L182" s="200"/>
      <c r="M182" s="337"/>
      <c r="N182" s="330"/>
      <c r="O182" s="1664"/>
      <c r="P182" s="1664"/>
    </row>
    <row s="3070" customFormat="1" customHeight="1" ht="0.75" hidden="1">
      <c r="A183" s="1821"/>
      <c r="B183" s="1821"/>
      <c r="C183" s="369" t="s">
        <v>1073</v>
      </c>
      <c r="D183" s="2311"/>
      <c r="E183" s="2056"/>
      <c r="F183" s="2220"/>
      <c r="G183" s="406"/>
      <c r="H183" s="1530"/>
      <c r="I183" s="657"/>
      <c r="J183" s="577"/>
      <c r="K183" s="1530"/>
      <c r="L183" s="200"/>
      <c r="M183" s="337"/>
      <c r="N183" s="330"/>
      <c r="O183" s="1664"/>
      <c r="P183" s="1664"/>
    </row>
    <row s="3070" customFormat="1" customHeight="1" ht="18.75" hidden="1">
      <c r="A184" s="1821" t="s">
        <v>253</v>
      </c>
      <c r="B184" s="1821" t="s">
        <v>254</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304</v>
      </c>
      <c r="M184" s="337"/>
      <c r="N184" s="330"/>
      <c r="O184" s="1664"/>
      <c r="P184" s="1664"/>
    </row>
    <row s="3070" customFormat="1" customHeight="1" ht="18.75" hidden="1">
      <c r="A185" s="1821"/>
      <c r="B185" s="1821"/>
      <c r="C185" s="369" t="s">
        <v>1066</v>
      </c>
      <c r="D185" s="2311"/>
      <c r="E185" s="2056"/>
      <c r="F185" s="2220"/>
      <c r="G185" s="2266"/>
      <c r="H185" s="1530"/>
      <c r="I185" s="657" t="s">
        <v>1065</v>
      </c>
      <c r="J185" s="577"/>
      <c r="K185" s="1530"/>
      <c r="L185" s="200"/>
      <c r="M185" s="337"/>
      <c r="N185" s="330"/>
      <c r="O185" s="1664"/>
      <c r="P185" s="1664"/>
    </row>
    <row s="3070" customFormat="1" customHeight="1" ht="0.75" hidden="1">
      <c r="A186" s="1821"/>
      <c r="B186" s="1821"/>
      <c r="C186" s="369" t="s">
        <v>1073</v>
      </c>
      <c r="D186" s="2311"/>
      <c r="E186" s="2056"/>
      <c r="F186" s="2220"/>
      <c r="G186" s="406"/>
      <c r="H186" s="1530"/>
      <c r="I186" s="657"/>
      <c r="J186" s="577"/>
      <c r="K186" s="1530"/>
      <c r="L186" s="200"/>
      <c r="M186" s="337"/>
      <c r="N186" s="330"/>
      <c r="O186" s="1664"/>
      <c r="P186" s="1664"/>
    </row>
    <row s="3070" customFormat="1" customHeight="1" ht="18.75" hidden="1">
      <c r="A187" s="1821" t="s">
        <v>258</v>
      </c>
      <c r="B187" s="1821" t="s">
        <v>259</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304</v>
      </c>
      <c r="M187" s="337"/>
      <c r="N187" s="330"/>
      <c r="O187" s="1664"/>
      <c r="P187" s="1664"/>
    </row>
    <row s="3070" customFormat="1" customHeight="1" ht="18.75" hidden="1">
      <c r="A188" s="1821"/>
      <c r="B188" s="1821"/>
      <c r="C188" s="369" t="s">
        <v>1066</v>
      </c>
      <c r="D188" s="2311"/>
      <c r="E188" s="2056"/>
      <c r="F188" s="2220"/>
      <c r="G188" s="2266"/>
      <c r="H188" s="1530"/>
      <c r="I188" s="657" t="s">
        <v>1065</v>
      </c>
      <c r="J188" s="577"/>
      <c r="K188" s="1530"/>
      <c r="L188" s="200"/>
      <c r="M188" s="337"/>
      <c r="N188" s="330"/>
      <c r="O188" s="1664"/>
      <c r="P188" s="1664"/>
    </row>
    <row s="3070" customFormat="1" customHeight="1" ht="0.75" hidden="1">
      <c r="A189" s="1821"/>
      <c r="B189" s="1821"/>
      <c r="C189" s="369" t="s">
        <v>1073</v>
      </c>
      <c r="D189" s="2311"/>
      <c r="E189" s="2056"/>
      <c r="F189" s="2220"/>
      <c r="G189" s="406"/>
      <c r="H189" s="1530"/>
      <c r="I189" s="657"/>
      <c r="J189" s="577"/>
      <c r="K189" s="1530"/>
      <c r="L189" s="200"/>
      <c r="M189" s="337"/>
      <c r="N189" s="330"/>
      <c r="O189" s="1664"/>
      <c r="P189" s="1664"/>
    </row>
    <row s="3070" customFormat="1" customHeight="1" ht="18.75" hidden="1">
      <c r="A190" s="1821" t="s">
        <v>263</v>
      </c>
      <c r="B190" s="1821" t="s">
        <v>264</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304</v>
      </c>
      <c r="M190" s="337"/>
      <c r="N190" s="330"/>
      <c r="O190" s="1664"/>
      <c r="P190" s="1664"/>
    </row>
    <row s="3070" customFormat="1" customHeight="1" ht="18.75" hidden="1">
      <c r="A191" s="1821"/>
      <c r="B191" s="1821"/>
      <c r="C191" s="369" t="s">
        <v>1066</v>
      </c>
      <c r="D191" s="2311"/>
      <c r="E191" s="2056"/>
      <c r="F191" s="2220"/>
      <c r="G191" s="2266"/>
      <c r="H191" s="1530"/>
      <c r="I191" s="657" t="s">
        <v>1065</v>
      </c>
      <c r="J191" s="577"/>
      <c r="K191" s="1530"/>
      <c r="L191" s="200"/>
      <c r="M191" s="337"/>
      <c r="N191" s="330"/>
      <c r="O191" s="1664"/>
      <c r="P191" s="1664"/>
    </row>
    <row s="3070" customFormat="1" customHeight="1" ht="0.75" hidden="1">
      <c r="A192" s="1821"/>
      <c r="B192" s="1821"/>
      <c r="C192" s="369" t="s">
        <v>1073</v>
      </c>
      <c r="D192" s="2311"/>
      <c r="E192" s="2056"/>
      <c r="F192" s="2220"/>
      <c r="G192" s="406"/>
      <c r="H192" s="1530"/>
      <c r="I192" s="657"/>
      <c r="J192" s="577"/>
      <c r="K192" s="1530"/>
      <c r="L192" s="200"/>
      <c r="M192" s="337"/>
      <c r="N192" s="330"/>
      <c r="O192" s="1664"/>
      <c r="P192" s="1664"/>
    </row>
    <row s="3070" customFormat="1" customHeight="1" ht="18.75" hidden="1">
      <c r="A193" s="1821" t="s">
        <v>268</v>
      </c>
      <c r="B193" s="1821" t="s">
        <v>269</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304</v>
      </c>
      <c r="M193" s="337"/>
      <c r="N193" s="330"/>
      <c r="O193" s="1664"/>
      <c r="P193" s="1664"/>
    </row>
    <row s="3070" customFormat="1" customHeight="1" ht="18.75" hidden="1">
      <c r="A194" s="1821"/>
      <c r="B194" s="1821"/>
      <c r="C194" s="369" t="s">
        <v>1066</v>
      </c>
      <c r="D194" s="2311"/>
      <c r="E194" s="2056"/>
      <c r="F194" s="2220"/>
      <c r="G194" s="2266"/>
      <c r="H194" s="1530"/>
      <c r="I194" s="657" t="s">
        <v>1065</v>
      </c>
      <c r="J194" s="577"/>
      <c r="K194" s="1530"/>
      <c r="L194" s="200"/>
      <c r="M194" s="337"/>
      <c r="N194" s="330"/>
      <c r="O194" s="1664"/>
      <c r="P194" s="1664"/>
    </row>
    <row s="3070" customFormat="1" customHeight="1" ht="0.75" hidden="1">
      <c r="A195" s="1821"/>
      <c r="B195" s="1821"/>
      <c r="C195" s="369" t="s">
        <v>1073</v>
      </c>
      <c r="D195" s="2311"/>
      <c r="E195" s="2056"/>
      <c r="F195" s="2220"/>
      <c r="G195" s="406"/>
      <c r="H195" s="1530"/>
      <c r="I195" s="657"/>
      <c r="J195" s="577"/>
      <c r="K195" s="1530"/>
      <c r="L195" s="200"/>
      <c r="M195" s="337"/>
      <c r="N195" s="330"/>
      <c r="O195" s="1664"/>
      <c r="P195" s="1664"/>
    </row>
    <row s="3070" customFormat="1" customHeight="1" ht="18.75" hidden="1">
      <c r="A196" s="1821" t="s">
        <v>273</v>
      </c>
      <c r="B196" s="1821" t="s">
        <v>274</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304</v>
      </c>
      <c r="M196" s="337"/>
      <c r="N196" s="330"/>
      <c r="O196" s="1664"/>
      <c r="P196" s="1664"/>
    </row>
    <row s="3070" customFormat="1" customHeight="1" ht="18.75" hidden="1">
      <c r="A197" s="1821"/>
      <c r="B197" s="1821"/>
      <c r="C197" s="369" t="s">
        <v>1066</v>
      </c>
      <c r="D197" s="2311"/>
      <c r="E197" s="2056"/>
      <c r="F197" s="2220"/>
      <c r="G197" s="2266"/>
      <c r="H197" s="1530"/>
      <c r="I197" s="657" t="s">
        <v>1065</v>
      </c>
      <c r="J197" s="577"/>
      <c r="K197" s="1530"/>
      <c r="L197" s="200"/>
      <c r="M197" s="337"/>
      <c r="N197" s="330"/>
      <c r="O197" s="1664"/>
      <c r="P197" s="1664"/>
    </row>
    <row s="3070" customFormat="1" customHeight="1" ht="0.75">
      <c r="A198" s="1821"/>
      <c r="B198" s="1821"/>
      <c r="C198" s="369" t="s">
        <v>1073</v>
      </c>
      <c r="D198" s="2311"/>
      <c r="E198" s="2056"/>
      <c r="F198" s="2220"/>
      <c r="G198" s="406"/>
      <c r="H198" s="1530"/>
      <c r="I198" s="657"/>
      <c r="J198" s="577"/>
      <c r="K198" s="1530"/>
      <c r="L198" s="200"/>
      <c r="M198" s="337"/>
      <c r="N198" s="330"/>
      <c r="O198" s="1664"/>
      <c r="P198" s="1664"/>
    </row>
    <row customHeight="1" ht="26.25">
      <c r="A199" s="1821"/>
      <c r="B199" s="1821"/>
      <c r="D199" s="377"/>
      <c r="E199" s="133" t="s">
        <v>111</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3070" customFormat="1" customHeight="1" ht="60.75" hidden="1">
      <c r="A200" s="1821" t="s">
        <v>157</v>
      </c>
      <c r="B200" s="1821" t="s">
        <v>158</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Тарифы на тепловую энергию (мощность) на коллекторах источника тепловой энергии</v>
      </c>
      <c r="H200" s="1905"/>
      <c r="I200" s="1779"/>
      <c r="J200" s="1814"/>
      <c r="K200" s="1819"/>
      <c r="L200" s="1905" t="s">
        <v>304</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3070" customFormat="1" customHeight="1" ht="18.75" hidden="1">
      <c r="A201" s="1821"/>
      <c r="B201" s="1821"/>
      <c r="C201" s="369" t="s">
        <v>1066</v>
      </c>
      <c r="D201" s="2311"/>
      <c r="E201" s="2056"/>
      <c r="F201" s="2220"/>
      <c r="G201" s="2266"/>
      <c r="H201" s="1530"/>
      <c r="I201" s="657" t="s">
        <v>1065</v>
      </c>
      <c r="J201" s="577"/>
      <c r="K201" s="1530"/>
      <c r="L201" s="200"/>
      <c r="M201" s="2016"/>
      <c r="N201" s="330"/>
      <c r="O201" s="1664"/>
      <c r="P201" s="1664"/>
    </row>
    <row s="3070" customFormat="1" customHeight="1" ht="0.75" hidden="1">
      <c r="A202" s="1821"/>
      <c r="B202" s="1821"/>
      <c r="C202" s="369" t="s">
        <v>1073</v>
      </c>
      <c r="D202" s="2311"/>
      <c r="E202" s="2056"/>
      <c r="F202" s="2220"/>
      <c r="G202" s="406"/>
      <c r="H202" s="1530"/>
      <c r="I202" s="657"/>
      <c r="J202" s="577"/>
      <c r="K202" s="1530"/>
      <c r="L202" s="200"/>
      <c r="M202" s="2016"/>
      <c r="N202" s="330"/>
      <c r="O202" s="1664"/>
      <c r="P202" s="1664"/>
    </row>
    <row s="3070" customFormat="1" customHeight="1" ht="45" hidden="1">
      <c r="A203" s="1821" t="s">
        <v>169</v>
      </c>
      <c r="B203" s="1821" t="s">
        <v>170</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Тарифы на тепловую энергию (мощность), поставляемую потребителям
</v>
      </c>
      <c r="H203" s="1905"/>
      <c r="I203" s="1779"/>
      <c r="J203" s="1814"/>
      <c r="K203" s="1819"/>
      <c r="L203" s="1905" t="s">
        <v>304</v>
      </c>
      <c r="M203" s="2017"/>
      <c r="N203" s="330"/>
      <c r="O203" s="1664"/>
      <c r="P203" s="1664"/>
    </row>
    <row s="3070" customFormat="1" customHeight="1" ht="18.75" hidden="1">
      <c r="A204" s="1821"/>
      <c r="B204" s="1821"/>
      <c r="C204" s="369" t="s">
        <v>1066</v>
      </c>
      <c r="D204" s="2311"/>
      <c r="E204" s="2056"/>
      <c r="F204" s="2220"/>
      <c r="G204" s="2266"/>
      <c r="H204" s="1530"/>
      <c r="I204" s="657" t="s">
        <v>1065</v>
      </c>
      <c r="J204" s="577"/>
      <c r="K204" s="1530"/>
      <c r="L204" s="200"/>
      <c r="M204" s="1904"/>
      <c r="N204" s="330"/>
      <c r="O204" s="1664"/>
      <c r="P204" s="1664"/>
    </row>
    <row s="3070" customFormat="1" customHeight="1" ht="0.75" hidden="1">
      <c r="A205" s="1821"/>
      <c r="B205" s="1821"/>
      <c r="C205" s="369" t="s">
        <v>1073</v>
      </c>
      <c r="D205" s="2311"/>
      <c r="E205" s="2056"/>
      <c r="F205" s="2220"/>
      <c r="G205" s="406"/>
      <c r="H205" s="1530"/>
      <c r="I205" s="657"/>
      <c r="J205" s="577"/>
      <c r="K205" s="1530"/>
      <c r="L205" s="200"/>
      <c r="M205" s="337"/>
      <c r="N205" s="330"/>
      <c r="O205" s="1664"/>
      <c r="P205" s="1664"/>
    </row>
    <row s="3070" customFormat="1" customHeight="1" ht="45" hidden="1">
      <c r="A206" s="1821" t="s">
        <v>177</v>
      </c>
      <c r="B206" s="1821" t="s">
        <v>178</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Тарифы на теплоноситель, поставляемый потребителям
</v>
      </c>
      <c r="H206" s="1905"/>
      <c r="I206" s="1779"/>
      <c r="J206" s="1814"/>
      <c r="K206" s="1819"/>
      <c r="L206" s="1905" t="s">
        <v>304</v>
      </c>
      <c r="M206" s="337"/>
      <c r="N206" s="330"/>
      <c r="O206" s="1664"/>
      <c r="P206" s="1664"/>
    </row>
    <row s="3070" customFormat="1" customHeight="1" ht="18.75" hidden="1">
      <c r="A207" s="1821"/>
      <c r="B207" s="1821"/>
      <c r="C207" s="369" t="s">
        <v>1066</v>
      </c>
      <c r="D207" s="2311"/>
      <c r="E207" s="2056"/>
      <c r="F207" s="2220"/>
      <c r="G207" s="2266"/>
      <c r="H207" s="1530"/>
      <c r="I207" s="657" t="s">
        <v>1065</v>
      </c>
      <c r="J207" s="577"/>
      <c r="K207" s="1530"/>
      <c r="L207" s="200"/>
      <c r="M207" s="337"/>
      <c r="N207" s="330"/>
      <c r="O207" s="1664"/>
      <c r="P207" s="1664"/>
    </row>
    <row s="3070" customFormat="1" customHeight="1" ht="0.75" hidden="1">
      <c r="A208" s="1821"/>
      <c r="B208" s="1821"/>
      <c r="C208" s="369" t="s">
        <v>1073</v>
      </c>
      <c r="D208" s="2311"/>
      <c r="E208" s="2056"/>
      <c r="F208" s="2220"/>
      <c r="G208" s="406"/>
      <c r="H208" s="1530"/>
      <c r="I208" s="657"/>
      <c r="J208" s="577"/>
      <c r="K208" s="1530"/>
      <c r="L208" s="200"/>
      <c r="M208" s="337"/>
      <c r="N208" s="330"/>
      <c r="O208" s="1664"/>
      <c r="P208" s="1664"/>
    </row>
    <row s="3070" customFormat="1" customHeight="1" ht="45" hidden="1">
      <c r="A209" s="1821" t="s">
        <v>185</v>
      </c>
      <c r="B209" s="1821" t="s">
        <v>186</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Тарифы на горячую воду, поставляемую потребителям с использованием открытых систем теплоснабжения (горячего водоснабжения)
</v>
      </c>
      <c r="H209" s="1905"/>
      <c r="I209" s="1779"/>
      <c r="J209" s="1814"/>
      <c r="K209" s="1819"/>
      <c r="L209" s="1905" t="s">
        <v>304</v>
      </c>
      <c r="M209" s="337"/>
      <c r="N209" s="330"/>
      <c r="O209" s="1664"/>
      <c r="P209" s="1664"/>
    </row>
    <row s="3070" customFormat="1" customHeight="1" ht="18.75" hidden="1">
      <c r="A210" s="1821"/>
      <c r="B210" s="1821"/>
      <c r="C210" s="369" t="s">
        <v>1066</v>
      </c>
      <c r="D210" s="2311"/>
      <c r="E210" s="2056"/>
      <c r="F210" s="2220"/>
      <c r="G210" s="2266"/>
      <c r="H210" s="1530"/>
      <c r="I210" s="657" t="s">
        <v>1065</v>
      </c>
      <c r="J210" s="577"/>
      <c r="K210" s="1530"/>
      <c r="L210" s="200"/>
      <c r="M210" s="337"/>
      <c r="N210" s="330"/>
      <c r="O210" s="1664"/>
      <c r="P210" s="1664"/>
    </row>
    <row s="3070" customFormat="1" customHeight="1" ht="0.75" hidden="1">
      <c r="A211" s="1821"/>
      <c r="B211" s="1821"/>
      <c r="C211" s="369" t="s">
        <v>1073</v>
      </c>
      <c r="D211" s="2311"/>
      <c r="E211" s="2056"/>
      <c r="F211" s="2220"/>
      <c r="G211" s="406"/>
      <c r="H211" s="1530"/>
      <c r="I211" s="657"/>
      <c r="J211" s="577"/>
      <c r="K211" s="1530"/>
      <c r="L211" s="200"/>
      <c r="M211" s="337"/>
      <c r="N211" s="330"/>
      <c r="O211" s="1664"/>
      <c r="P211" s="1664"/>
    </row>
    <row s="3070" customFormat="1" customHeight="1" ht="18.75" hidden="1">
      <c r="A212" s="1821" t="s">
        <v>191</v>
      </c>
      <c r="B212" s="1821" t="s">
        <v>192</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304</v>
      </c>
      <c r="M212" s="337"/>
      <c r="N212" s="330"/>
      <c r="O212" s="1664"/>
      <c r="P212" s="1664"/>
    </row>
    <row s="3070" customFormat="1" customHeight="1" ht="18.75" hidden="1">
      <c r="A213" s="1821"/>
      <c r="B213" s="1821"/>
      <c r="C213" s="369" t="s">
        <v>1066</v>
      </c>
      <c r="D213" s="2311"/>
      <c r="E213" s="2056"/>
      <c r="F213" s="2220"/>
      <c r="G213" s="2266"/>
      <c r="H213" s="1530"/>
      <c r="I213" s="657" t="s">
        <v>1065</v>
      </c>
      <c r="J213" s="577"/>
      <c r="K213" s="1530"/>
      <c r="L213" s="200"/>
      <c r="M213" s="337"/>
      <c r="N213" s="330"/>
      <c r="O213" s="1664"/>
      <c r="P213" s="1664"/>
    </row>
    <row s="3070" customFormat="1" customHeight="1" ht="0.75" hidden="1">
      <c r="A214" s="1821"/>
      <c r="B214" s="1821"/>
      <c r="C214" s="369" t="s">
        <v>1073</v>
      </c>
      <c r="D214" s="2311"/>
      <c r="E214" s="2056"/>
      <c r="F214" s="2220"/>
      <c r="G214" s="406"/>
      <c r="H214" s="1530"/>
      <c r="I214" s="657"/>
      <c r="J214" s="577"/>
      <c r="K214" s="1530"/>
      <c r="L214" s="200"/>
      <c r="M214" s="337"/>
      <c r="N214" s="330"/>
      <c r="O214" s="1664"/>
      <c r="P214" s="1664"/>
    </row>
    <row s="3070" customFormat="1" customHeight="1" ht="18.75" hidden="1">
      <c r="A215" s="1821" t="s">
        <v>197</v>
      </c>
      <c r="B215" s="1821" t="s">
        <v>198</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304</v>
      </c>
      <c r="M215" s="337"/>
      <c r="N215" s="330"/>
      <c r="O215" s="1664"/>
      <c r="P215" s="1664"/>
    </row>
    <row s="3070" customFormat="1" customHeight="1" ht="18.75" hidden="1">
      <c r="A216" s="1821"/>
      <c r="B216" s="1821"/>
      <c r="C216" s="369" t="s">
        <v>1066</v>
      </c>
      <c r="D216" s="2311"/>
      <c r="E216" s="2056"/>
      <c r="F216" s="2220"/>
      <c r="G216" s="2266"/>
      <c r="H216" s="1530"/>
      <c r="I216" s="657" t="s">
        <v>1065</v>
      </c>
      <c r="J216" s="577"/>
      <c r="K216" s="1530"/>
      <c r="L216" s="200"/>
      <c r="M216" s="337"/>
      <c r="N216" s="330"/>
      <c r="O216" s="1664"/>
      <c r="P216" s="1664"/>
    </row>
    <row s="3070" customFormat="1" customHeight="1" ht="0.75" hidden="1">
      <c r="A217" s="1821"/>
      <c r="B217" s="1821"/>
      <c r="C217" s="369" t="s">
        <v>1073</v>
      </c>
      <c r="D217" s="2311"/>
      <c r="E217" s="2056"/>
      <c r="F217" s="2220"/>
      <c r="G217" s="406"/>
      <c r="H217" s="1530"/>
      <c r="I217" s="657"/>
      <c r="J217" s="577"/>
      <c r="K217" s="1530"/>
      <c r="L217" s="200"/>
      <c r="M217" s="337"/>
      <c r="N217" s="330"/>
      <c r="O217" s="1664"/>
      <c r="P217" s="1664"/>
    </row>
    <row s="3070" customFormat="1" customHeight="1" ht="18.75" hidden="1">
      <c r="A218" s="1821" t="s">
        <v>203</v>
      </c>
      <c r="B218" s="1821" t="s">
        <v>204</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304</v>
      </c>
      <c r="M218" s="337"/>
      <c r="N218" s="330"/>
      <c r="O218" s="1664"/>
      <c r="P218" s="1664"/>
    </row>
    <row s="3070" customFormat="1" customHeight="1" ht="18.75" hidden="1">
      <c r="A219" s="1821"/>
      <c r="B219" s="1821"/>
      <c r="C219" s="369" t="s">
        <v>1066</v>
      </c>
      <c r="D219" s="2311"/>
      <c r="E219" s="2056"/>
      <c r="F219" s="2220"/>
      <c r="G219" s="2266"/>
      <c r="H219" s="1530"/>
      <c r="I219" s="657" t="s">
        <v>1065</v>
      </c>
      <c r="J219" s="577"/>
      <c r="K219" s="1530"/>
      <c r="L219" s="200"/>
      <c r="M219" s="337"/>
      <c r="N219" s="330"/>
      <c r="O219" s="1664"/>
      <c r="P219" s="1664"/>
    </row>
    <row s="3070" customFormat="1" customHeight="1" ht="0.75" hidden="1">
      <c r="A220" s="1821"/>
      <c r="B220" s="1821"/>
      <c r="C220" s="369" t="s">
        <v>1073</v>
      </c>
      <c r="D220" s="2311"/>
      <c r="E220" s="2056"/>
      <c r="F220" s="2220"/>
      <c r="G220" s="406"/>
      <c r="H220" s="1530"/>
      <c r="I220" s="657"/>
      <c r="J220" s="577"/>
      <c r="K220" s="1530"/>
      <c r="L220" s="200"/>
      <c r="M220" s="337"/>
      <c r="N220" s="330"/>
      <c r="O220" s="1664"/>
      <c r="P220" s="1664"/>
    </row>
    <row s="3070" customFormat="1" customHeight="1" ht="18.75" hidden="1">
      <c r="A221" s="1821" t="s">
        <v>209</v>
      </c>
      <c r="B221" s="1821" t="s">
        <v>210</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304</v>
      </c>
      <c r="M221" s="337"/>
      <c r="N221" s="330"/>
      <c r="O221" s="1664"/>
      <c r="P221" s="1664"/>
    </row>
    <row s="3070" customFormat="1" customHeight="1" ht="18.75" hidden="1">
      <c r="A222" s="1821"/>
      <c r="B222" s="1821"/>
      <c r="C222" s="369" t="s">
        <v>1066</v>
      </c>
      <c r="D222" s="2311"/>
      <c r="E222" s="2056"/>
      <c r="F222" s="2220"/>
      <c r="G222" s="2266"/>
      <c r="H222" s="1530"/>
      <c r="I222" s="657" t="s">
        <v>1065</v>
      </c>
      <c r="J222" s="577"/>
      <c r="K222" s="1530"/>
      <c r="L222" s="200"/>
      <c r="M222" s="337"/>
      <c r="N222" s="330"/>
      <c r="O222" s="1664"/>
      <c r="P222" s="1664"/>
    </row>
    <row s="3070" customFormat="1" customHeight="1" ht="0.75" hidden="1">
      <c r="A223" s="1821"/>
      <c r="B223" s="1821"/>
      <c r="C223" s="369" t="s">
        <v>1073</v>
      </c>
      <c r="D223" s="2311"/>
      <c r="E223" s="2056"/>
      <c r="F223" s="2220"/>
      <c r="G223" s="406"/>
      <c r="H223" s="1530"/>
      <c r="I223" s="657"/>
      <c r="J223" s="577"/>
      <c r="K223" s="1530"/>
      <c r="L223" s="200"/>
      <c r="M223" s="337"/>
      <c r="N223" s="330"/>
      <c r="O223" s="1664"/>
      <c r="P223" s="1664"/>
    </row>
    <row s="3070" customFormat="1" customHeight="1" ht="18.75" hidden="1">
      <c r="A224" s="1821" t="s">
        <v>223</v>
      </c>
      <c r="B224" s="1821" t="s">
        <v>224</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304</v>
      </c>
      <c r="M224" s="337"/>
      <c r="N224" s="330"/>
      <c r="O224" s="1664"/>
      <c r="P224" s="1664"/>
    </row>
    <row s="3070" customFormat="1" customHeight="1" ht="18.75" hidden="1">
      <c r="A225" s="1821"/>
      <c r="B225" s="1821"/>
      <c r="C225" s="369" t="s">
        <v>1066</v>
      </c>
      <c r="D225" s="2311"/>
      <c r="E225" s="2056"/>
      <c r="F225" s="2220"/>
      <c r="G225" s="2266"/>
      <c r="H225" s="1530"/>
      <c r="I225" s="657" t="s">
        <v>1065</v>
      </c>
      <c r="J225" s="577"/>
      <c r="K225" s="1530"/>
      <c r="L225" s="200"/>
      <c r="M225" s="337"/>
      <c r="N225" s="330"/>
      <c r="O225" s="1664"/>
      <c r="P225" s="1664"/>
    </row>
    <row s="3070" customFormat="1" customHeight="1" ht="0.75" hidden="1">
      <c r="A226" s="1821"/>
      <c r="B226" s="1821"/>
      <c r="C226" s="369" t="s">
        <v>1073</v>
      </c>
      <c r="D226" s="2311"/>
      <c r="E226" s="2056"/>
      <c r="F226" s="2220"/>
      <c r="G226" s="406"/>
      <c r="H226" s="1530"/>
      <c r="I226" s="657"/>
      <c r="J226" s="577"/>
      <c r="K226" s="1530"/>
      <c r="L226" s="200"/>
      <c r="M226" s="337"/>
      <c r="N226" s="330"/>
      <c r="O226" s="1664"/>
      <c r="P226" s="1664"/>
    </row>
    <row s="3070" customFormat="1" customHeight="1" ht="18.75" hidden="1">
      <c r="A227" s="1821" t="s">
        <v>228</v>
      </c>
      <c r="B227" s="1821" t="s">
        <v>229</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304</v>
      </c>
      <c r="M227" s="337"/>
      <c r="N227" s="330"/>
      <c r="O227" s="1664"/>
      <c r="P227" s="1664"/>
    </row>
    <row s="3070" customFormat="1" customHeight="1" ht="18.75" hidden="1">
      <c r="A228" s="1821"/>
      <c r="B228" s="1821"/>
      <c r="C228" s="369" t="s">
        <v>1066</v>
      </c>
      <c r="D228" s="2311"/>
      <c r="E228" s="2056"/>
      <c r="F228" s="2220"/>
      <c r="G228" s="2266"/>
      <c r="H228" s="1530"/>
      <c r="I228" s="657" t="s">
        <v>1065</v>
      </c>
      <c r="J228" s="577"/>
      <c r="K228" s="1530"/>
      <c r="L228" s="200"/>
      <c r="M228" s="337"/>
      <c r="N228" s="330"/>
      <c r="O228" s="1664"/>
      <c r="P228" s="1664"/>
    </row>
    <row s="3070" customFormat="1" customHeight="1" ht="0.75" hidden="1">
      <c r="A229" s="1821"/>
      <c r="B229" s="1821"/>
      <c r="C229" s="369" t="s">
        <v>1073</v>
      </c>
      <c r="D229" s="2311"/>
      <c r="E229" s="2056"/>
      <c r="F229" s="2220"/>
      <c r="G229" s="406"/>
      <c r="H229" s="1530"/>
      <c r="I229" s="657"/>
      <c r="J229" s="577"/>
      <c r="K229" s="1530"/>
      <c r="L229" s="200"/>
      <c r="M229" s="337"/>
      <c r="N229" s="330"/>
      <c r="O229" s="1664"/>
      <c r="P229" s="1664"/>
    </row>
    <row s="3070" customFormat="1" customHeight="1" ht="18.75" hidden="1">
      <c r="A230" s="1821" t="s">
        <v>233</v>
      </c>
      <c r="B230" s="1821" t="s">
        <v>234</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304</v>
      </c>
      <c r="M230" s="337"/>
      <c r="N230" s="330"/>
      <c r="O230" s="1664"/>
      <c r="P230" s="1664"/>
    </row>
    <row s="3070" customFormat="1" customHeight="1" ht="18.75" hidden="1">
      <c r="A231" s="1821"/>
      <c r="B231" s="1821"/>
      <c r="C231" s="369" t="s">
        <v>1066</v>
      </c>
      <c r="D231" s="2311"/>
      <c r="E231" s="2056"/>
      <c r="F231" s="2220"/>
      <c r="G231" s="2266"/>
      <c r="H231" s="1530"/>
      <c r="I231" s="657" t="s">
        <v>1065</v>
      </c>
      <c r="J231" s="577"/>
      <c r="K231" s="1530"/>
      <c r="L231" s="200"/>
      <c r="M231" s="337"/>
      <c r="N231" s="330"/>
      <c r="O231" s="1664"/>
      <c r="P231" s="1664"/>
    </row>
    <row s="3070" customFormat="1" customHeight="1" ht="0.75" hidden="1">
      <c r="A232" s="1821"/>
      <c r="B232" s="1821"/>
      <c r="C232" s="369" t="s">
        <v>1073</v>
      </c>
      <c r="D232" s="2311"/>
      <c r="E232" s="2056"/>
      <c r="F232" s="2220"/>
      <c r="G232" s="406"/>
      <c r="H232" s="1530"/>
      <c r="I232" s="657"/>
      <c r="J232" s="577"/>
      <c r="K232" s="1530"/>
      <c r="L232" s="200"/>
      <c r="M232" s="337"/>
      <c r="N232" s="330"/>
      <c r="O232" s="1664"/>
      <c r="P232" s="1664"/>
    </row>
    <row s="3070" customFormat="1" customHeight="1" ht="18.75" hidden="1">
      <c r="A233" s="1821" t="s">
        <v>238</v>
      </c>
      <c r="B233" s="1821" t="s">
        <v>239</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304</v>
      </c>
      <c r="M233" s="337"/>
      <c r="N233" s="330"/>
      <c r="O233" s="1664"/>
      <c r="P233" s="1664"/>
    </row>
    <row s="3070" customFormat="1" customHeight="1" ht="18.75" hidden="1">
      <c r="A234" s="1821"/>
      <c r="B234" s="1821"/>
      <c r="C234" s="369" t="s">
        <v>1066</v>
      </c>
      <c r="D234" s="2311"/>
      <c r="E234" s="2056"/>
      <c r="F234" s="2220"/>
      <c r="G234" s="2266"/>
      <c r="H234" s="1530"/>
      <c r="I234" s="657" t="s">
        <v>1065</v>
      </c>
      <c r="J234" s="577"/>
      <c r="K234" s="1530"/>
      <c r="L234" s="200"/>
      <c r="M234" s="337"/>
      <c r="N234" s="330"/>
      <c r="O234" s="1664"/>
      <c r="P234" s="1664"/>
    </row>
    <row s="3070" customFormat="1" customHeight="1" ht="0.75" hidden="1">
      <c r="A235" s="1821"/>
      <c r="B235" s="1821"/>
      <c r="C235" s="369" t="s">
        <v>1073</v>
      </c>
      <c r="D235" s="2311"/>
      <c r="E235" s="2056"/>
      <c r="F235" s="2220"/>
      <c r="G235" s="406"/>
      <c r="H235" s="1530"/>
      <c r="I235" s="657"/>
      <c r="J235" s="577"/>
      <c r="K235" s="1530"/>
      <c r="L235" s="200"/>
      <c r="M235" s="337"/>
      <c r="N235" s="330"/>
      <c r="O235" s="1664"/>
      <c r="P235" s="1664"/>
    </row>
    <row s="3070" customFormat="1" customHeight="1" ht="18.75" hidden="1">
      <c r="A236" s="1821" t="s">
        <v>243</v>
      </c>
      <c r="B236" s="1821" t="s">
        <v>244</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304</v>
      </c>
      <c r="M236" s="337"/>
      <c r="N236" s="330"/>
      <c r="O236" s="1664"/>
      <c r="P236" s="1664"/>
    </row>
    <row s="3070" customFormat="1" customHeight="1" ht="18.75" hidden="1">
      <c r="A237" s="1821"/>
      <c r="B237" s="1821"/>
      <c r="C237" s="369" t="s">
        <v>1066</v>
      </c>
      <c r="D237" s="2311"/>
      <c r="E237" s="2056"/>
      <c r="F237" s="2220"/>
      <c r="G237" s="2266"/>
      <c r="H237" s="1530"/>
      <c r="I237" s="657" t="s">
        <v>1065</v>
      </c>
      <c r="J237" s="577"/>
      <c r="K237" s="1530"/>
      <c r="L237" s="200"/>
      <c r="M237" s="337"/>
      <c r="N237" s="330"/>
      <c r="O237" s="1664"/>
      <c r="P237" s="1664"/>
    </row>
    <row s="3070" customFormat="1" customHeight="1" ht="0.75" hidden="1">
      <c r="A238" s="1821"/>
      <c r="B238" s="1821"/>
      <c r="C238" s="369" t="s">
        <v>1073</v>
      </c>
      <c r="D238" s="2311"/>
      <c r="E238" s="2056"/>
      <c r="F238" s="2220"/>
      <c r="G238" s="406"/>
      <c r="H238" s="1530"/>
      <c r="I238" s="657"/>
      <c r="J238" s="577"/>
      <c r="K238" s="1530"/>
      <c r="L238" s="200"/>
      <c r="M238" s="337"/>
      <c r="N238" s="330"/>
      <c r="O238" s="1664"/>
      <c r="P238" s="1664"/>
    </row>
    <row s="3070" customFormat="1" customHeight="1" ht="18.75" hidden="1">
      <c r="A239" s="1821" t="s">
        <v>248</v>
      </c>
      <c r="B239" s="1821" t="s">
        <v>249</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304</v>
      </c>
      <c r="M239" s="337"/>
      <c r="N239" s="330"/>
      <c r="O239" s="1664"/>
      <c r="P239" s="1664"/>
    </row>
    <row s="3070" customFormat="1" customHeight="1" ht="18.75" hidden="1">
      <c r="A240" s="1821"/>
      <c r="B240" s="1821"/>
      <c r="C240" s="369" t="s">
        <v>1066</v>
      </c>
      <c r="D240" s="2311"/>
      <c r="E240" s="2056"/>
      <c r="F240" s="2220"/>
      <c r="G240" s="2266"/>
      <c r="H240" s="1530"/>
      <c r="I240" s="657" t="s">
        <v>1065</v>
      </c>
      <c r="J240" s="577"/>
      <c r="K240" s="1530"/>
      <c r="L240" s="200"/>
      <c r="M240" s="337"/>
      <c r="N240" s="330"/>
      <c r="O240" s="1664"/>
      <c r="P240" s="1664"/>
    </row>
    <row s="3070" customFormat="1" customHeight="1" ht="0.75" hidden="1">
      <c r="A241" s="1821"/>
      <c r="B241" s="1821"/>
      <c r="C241" s="369" t="s">
        <v>1073</v>
      </c>
      <c r="D241" s="2311"/>
      <c r="E241" s="2056"/>
      <c r="F241" s="2220"/>
      <c r="G241" s="406"/>
      <c r="H241" s="1530"/>
      <c r="I241" s="657"/>
      <c r="J241" s="577"/>
      <c r="K241" s="1530"/>
      <c r="L241" s="200"/>
      <c r="M241" s="337"/>
      <c r="N241" s="330"/>
      <c r="O241" s="1664"/>
      <c r="P241" s="1664"/>
    </row>
    <row s="3070" customFormat="1" customHeight="1" ht="18.75" hidden="1">
      <c r="A242" s="1821" t="s">
        <v>253</v>
      </c>
      <c r="B242" s="1821" t="s">
        <v>254</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304</v>
      </c>
      <c r="M242" s="337"/>
      <c r="N242" s="330"/>
      <c r="O242" s="1664"/>
      <c r="P242" s="1664"/>
    </row>
    <row s="3070" customFormat="1" customHeight="1" ht="18.75" hidden="1">
      <c r="A243" s="1821"/>
      <c r="B243" s="1821"/>
      <c r="C243" s="369" t="s">
        <v>1066</v>
      </c>
      <c r="D243" s="2311"/>
      <c r="E243" s="2056"/>
      <c r="F243" s="2220"/>
      <c r="G243" s="2266"/>
      <c r="H243" s="1530"/>
      <c r="I243" s="657" t="s">
        <v>1065</v>
      </c>
      <c r="J243" s="577"/>
      <c r="K243" s="1530"/>
      <c r="L243" s="200"/>
      <c r="M243" s="337"/>
      <c r="N243" s="330"/>
      <c r="O243" s="1664"/>
      <c r="P243" s="1664"/>
    </row>
    <row s="3070" customFormat="1" customHeight="1" ht="0.75" hidden="1">
      <c r="A244" s="1821"/>
      <c r="B244" s="1821"/>
      <c r="C244" s="369" t="s">
        <v>1073</v>
      </c>
      <c r="D244" s="2311"/>
      <c r="E244" s="2056"/>
      <c r="F244" s="2220"/>
      <c r="G244" s="406"/>
      <c r="H244" s="1530"/>
      <c r="I244" s="657"/>
      <c r="J244" s="577"/>
      <c r="K244" s="1530"/>
      <c r="L244" s="200"/>
      <c r="M244" s="337"/>
      <c r="N244" s="330"/>
      <c r="O244" s="1664"/>
      <c r="P244" s="1664"/>
    </row>
    <row s="3070" customFormat="1" customHeight="1" ht="18.75" hidden="1">
      <c r="A245" s="1821" t="s">
        <v>258</v>
      </c>
      <c r="B245" s="1821" t="s">
        <v>259</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304</v>
      </c>
      <c r="M245" s="337"/>
      <c r="N245" s="330"/>
      <c r="O245" s="1664"/>
      <c r="P245" s="1664"/>
    </row>
    <row s="3070" customFormat="1" customHeight="1" ht="18.75" hidden="1">
      <c r="A246" s="1821"/>
      <c r="B246" s="1821"/>
      <c r="C246" s="369" t="s">
        <v>1066</v>
      </c>
      <c r="D246" s="2311"/>
      <c r="E246" s="2056"/>
      <c r="F246" s="2220"/>
      <c r="G246" s="2266"/>
      <c r="H246" s="1530"/>
      <c r="I246" s="657" t="s">
        <v>1065</v>
      </c>
      <c r="J246" s="577"/>
      <c r="K246" s="1530"/>
      <c r="L246" s="200"/>
      <c r="M246" s="337"/>
      <c r="N246" s="330"/>
      <c r="O246" s="1664"/>
      <c r="P246" s="1664"/>
    </row>
    <row s="3070" customFormat="1" customHeight="1" ht="0.75" hidden="1">
      <c r="A247" s="1821"/>
      <c r="B247" s="1821"/>
      <c r="C247" s="369" t="s">
        <v>1073</v>
      </c>
      <c r="D247" s="2311"/>
      <c r="E247" s="2056"/>
      <c r="F247" s="2220"/>
      <c r="G247" s="406"/>
      <c r="H247" s="1530"/>
      <c r="I247" s="657"/>
      <c r="J247" s="577"/>
      <c r="K247" s="1530"/>
      <c r="L247" s="200"/>
      <c r="M247" s="337"/>
      <c r="N247" s="330"/>
      <c r="O247" s="1664"/>
      <c r="P247" s="1664"/>
    </row>
    <row s="3070" customFormat="1" customHeight="1" ht="18.75" hidden="1">
      <c r="A248" s="1821" t="s">
        <v>263</v>
      </c>
      <c r="B248" s="1821" t="s">
        <v>264</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304</v>
      </c>
      <c r="M248" s="337"/>
      <c r="N248" s="330"/>
      <c r="O248" s="1664"/>
      <c r="P248" s="1664"/>
    </row>
    <row s="3070" customFormat="1" customHeight="1" ht="18.75" hidden="1">
      <c r="A249" s="1821"/>
      <c r="B249" s="1821"/>
      <c r="C249" s="369" t="s">
        <v>1066</v>
      </c>
      <c r="D249" s="2311"/>
      <c r="E249" s="2056"/>
      <c r="F249" s="2220"/>
      <c r="G249" s="2266"/>
      <c r="H249" s="1530"/>
      <c r="I249" s="657" t="s">
        <v>1065</v>
      </c>
      <c r="J249" s="577"/>
      <c r="K249" s="1530"/>
      <c r="L249" s="200"/>
      <c r="M249" s="337"/>
      <c r="N249" s="330"/>
      <c r="O249" s="1664"/>
      <c r="P249" s="1664"/>
    </row>
    <row s="3070" customFormat="1" customHeight="1" ht="0.75" hidden="1">
      <c r="A250" s="1821"/>
      <c r="B250" s="1821"/>
      <c r="C250" s="369" t="s">
        <v>1073</v>
      </c>
      <c r="D250" s="2311"/>
      <c r="E250" s="2056"/>
      <c r="F250" s="2220"/>
      <c r="G250" s="406"/>
      <c r="H250" s="1530"/>
      <c r="I250" s="657"/>
      <c r="J250" s="577"/>
      <c r="K250" s="1530"/>
      <c r="L250" s="200"/>
      <c r="M250" s="337"/>
      <c r="N250" s="330"/>
      <c r="O250" s="1664"/>
      <c r="P250" s="1664"/>
    </row>
    <row s="3070" customFormat="1" customHeight="1" ht="18.75" hidden="1">
      <c r="A251" s="1821" t="s">
        <v>268</v>
      </c>
      <c r="B251" s="1821" t="s">
        <v>269</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304</v>
      </c>
      <c r="M251" s="337"/>
      <c r="N251" s="330"/>
      <c r="O251" s="1664"/>
      <c r="P251" s="1664"/>
    </row>
    <row s="3070" customFormat="1" customHeight="1" ht="18.75" hidden="1">
      <c r="A252" s="1821"/>
      <c r="B252" s="1821"/>
      <c r="C252" s="369" t="s">
        <v>1066</v>
      </c>
      <c r="D252" s="2311"/>
      <c r="E252" s="2056"/>
      <c r="F252" s="2220"/>
      <c r="G252" s="2266"/>
      <c r="H252" s="1530"/>
      <c r="I252" s="657" t="s">
        <v>1065</v>
      </c>
      <c r="J252" s="577"/>
      <c r="K252" s="1530"/>
      <c r="L252" s="200"/>
      <c r="M252" s="337"/>
      <c r="N252" s="330"/>
      <c r="O252" s="1664"/>
      <c r="P252" s="1664"/>
    </row>
    <row s="3070" customFormat="1" customHeight="1" ht="0.75" hidden="1">
      <c r="A253" s="1821"/>
      <c r="B253" s="1821"/>
      <c r="C253" s="369" t="s">
        <v>1073</v>
      </c>
      <c r="D253" s="2311"/>
      <c r="E253" s="2056"/>
      <c r="F253" s="2220"/>
      <c r="G253" s="406"/>
      <c r="H253" s="1530"/>
      <c r="I253" s="657"/>
      <c r="J253" s="577"/>
      <c r="K253" s="1530"/>
      <c r="L253" s="200"/>
      <c r="M253" s="337"/>
      <c r="N253" s="330"/>
      <c r="O253" s="1664"/>
      <c r="P253" s="1664"/>
    </row>
    <row s="3070" customFormat="1" customHeight="1" ht="18.75" hidden="1">
      <c r="A254" s="1821" t="s">
        <v>273</v>
      </c>
      <c r="B254" s="1821" t="s">
        <v>274</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304</v>
      </c>
      <c r="M254" s="337"/>
      <c r="N254" s="330"/>
      <c r="O254" s="1664"/>
      <c r="P254" s="1664"/>
    </row>
    <row s="3070" customFormat="1" customHeight="1" ht="18.75" hidden="1">
      <c r="A255" s="1821"/>
      <c r="B255" s="1821"/>
      <c r="C255" s="369" t="s">
        <v>1066</v>
      </c>
      <c r="D255" s="2311"/>
      <c r="E255" s="2056"/>
      <c r="F255" s="2220"/>
      <c r="G255" s="2266"/>
      <c r="H255" s="1530"/>
      <c r="I255" s="657" t="s">
        <v>1065</v>
      </c>
      <c r="J255" s="577"/>
      <c r="K255" s="1530"/>
      <c r="L255" s="200"/>
      <c r="M255" s="337"/>
      <c r="N255" s="330"/>
      <c r="O255" s="1664"/>
      <c r="P255" s="1664"/>
    </row>
    <row s="3070" customFormat="1" customHeight="1" ht="0.75">
      <c r="A256" s="1821"/>
      <c r="B256" s="1821"/>
      <c r="C256" s="369" t="s">
        <v>1073</v>
      </c>
      <c r="D256" s="2311"/>
      <c r="E256" s="2056"/>
      <c r="F256" s="2220"/>
      <c r="G256" s="406"/>
      <c r="H256" s="1530"/>
      <c r="I256" s="657"/>
      <c r="J256" s="577"/>
      <c r="K256" s="1530"/>
      <c r="L256" s="200"/>
      <c r="M256" s="337"/>
      <c r="N256" s="330"/>
      <c r="O256" s="1664"/>
      <c r="P256" s="1664"/>
    </row>
    <row customHeight="1" ht="25.5">
      <c r="A257" s="1821"/>
      <c r="B257" s="1821"/>
      <c r="D257" s="377"/>
      <c r="E257" s="133" t="s">
        <v>91</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3070" customFormat="1" customHeight="1" ht="60.75" hidden="1">
      <c r="A258" s="1821" t="s">
        <v>157</v>
      </c>
      <c r="B258" s="1821" t="s">
        <v>158</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Тарифы на тепловую энергию (мощность) на коллекторах источника тепловой энергии</v>
      </c>
      <c r="H258" s="1905"/>
      <c r="I258" s="1779"/>
      <c r="J258" s="1814"/>
      <c r="K258" s="1819"/>
      <c r="L258" s="1905" t="s">
        <v>304</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3070" customFormat="1" customHeight="1" ht="18.75" hidden="1">
      <c r="A259" s="1821"/>
      <c r="B259" s="1821"/>
      <c r="C259" s="369" t="s">
        <v>1066</v>
      </c>
      <c r="D259" s="2311"/>
      <c r="E259" s="2056"/>
      <c r="F259" s="2220"/>
      <c r="G259" s="2266"/>
      <c r="H259" s="1530"/>
      <c r="I259" s="657" t="s">
        <v>1065</v>
      </c>
      <c r="J259" s="577"/>
      <c r="K259" s="1530"/>
      <c r="L259" s="200"/>
      <c r="M259" s="2016"/>
      <c r="N259" s="330"/>
      <c r="O259" s="1664"/>
      <c r="P259" s="1664"/>
    </row>
    <row s="3070" customFormat="1" customHeight="1" ht="0.75" hidden="1">
      <c r="A260" s="1821"/>
      <c r="B260" s="1821"/>
      <c r="C260" s="369" t="s">
        <v>1073</v>
      </c>
      <c r="D260" s="2311"/>
      <c r="E260" s="2056"/>
      <c r="F260" s="2220"/>
      <c r="G260" s="406"/>
      <c r="H260" s="1530"/>
      <c r="I260" s="657"/>
      <c r="J260" s="577"/>
      <c r="K260" s="1530"/>
      <c r="L260" s="200"/>
      <c r="M260" s="2016"/>
      <c r="N260" s="330"/>
      <c r="O260" s="1664"/>
      <c r="P260" s="1664"/>
    </row>
    <row s="3070" customFormat="1" customHeight="1" ht="45" hidden="1">
      <c r="A261" s="1821" t="s">
        <v>169</v>
      </c>
      <c r="B261" s="1821" t="s">
        <v>170</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Тарифы на тепловую энергию (мощность), поставляемую потребителям
</v>
      </c>
      <c r="H261" s="1905"/>
      <c r="I261" s="1779"/>
      <c r="J261" s="1814"/>
      <c r="K261" s="1819"/>
      <c r="L261" s="1905" t="s">
        <v>304</v>
      </c>
      <c r="M261" s="2017"/>
      <c r="N261" s="330"/>
      <c r="O261" s="1664"/>
      <c r="P261" s="1664"/>
    </row>
    <row s="3070" customFormat="1" customHeight="1" ht="18.75" hidden="1">
      <c r="A262" s="1821"/>
      <c r="B262" s="1821"/>
      <c r="C262" s="369" t="s">
        <v>1066</v>
      </c>
      <c r="D262" s="2311"/>
      <c r="E262" s="2056"/>
      <c r="F262" s="2220"/>
      <c r="G262" s="2266"/>
      <c r="H262" s="1530"/>
      <c r="I262" s="657" t="s">
        <v>1065</v>
      </c>
      <c r="J262" s="577"/>
      <c r="K262" s="1530"/>
      <c r="L262" s="200"/>
      <c r="M262" s="1904"/>
      <c r="N262" s="330"/>
      <c r="O262" s="1664"/>
      <c r="P262" s="1664"/>
    </row>
    <row s="3070" customFormat="1" customHeight="1" ht="0.75" hidden="1">
      <c r="A263" s="1821"/>
      <c r="B263" s="1821"/>
      <c r="C263" s="369" t="s">
        <v>1073</v>
      </c>
      <c r="D263" s="2311"/>
      <c r="E263" s="2056"/>
      <c r="F263" s="2220"/>
      <c r="G263" s="406"/>
      <c r="H263" s="1530"/>
      <c r="I263" s="657"/>
      <c r="J263" s="577"/>
      <c r="K263" s="1530"/>
      <c r="L263" s="200"/>
      <c r="M263" s="337"/>
      <c r="N263" s="330"/>
      <c r="O263" s="1664"/>
      <c r="P263" s="1664"/>
    </row>
    <row s="3070" customFormat="1" customHeight="1" ht="45" hidden="1">
      <c r="A264" s="1821" t="s">
        <v>177</v>
      </c>
      <c r="B264" s="1821" t="s">
        <v>178</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Тарифы на теплоноситель, поставляемый потребителям
</v>
      </c>
      <c r="H264" s="1905"/>
      <c r="I264" s="1779"/>
      <c r="J264" s="1814"/>
      <c r="K264" s="1819"/>
      <c r="L264" s="1905" t="s">
        <v>304</v>
      </c>
      <c r="M264" s="337"/>
      <c r="N264" s="330"/>
      <c r="O264" s="1664"/>
      <c r="P264" s="1664"/>
    </row>
    <row s="3070" customFormat="1" customHeight="1" ht="18.75" hidden="1">
      <c r="A265" s="1821"/>
      <c r="B265" s="1821"/>
      <c r="C265" s="369" t="s">
        <v>1066</v>
      </c>
      <c r="D265" s="2311"/>
      <c r="E265" s="2056"/>
      <c r="F265" s="2220"/>
      <c r="G265" s="2266"/>
      <c r="H265" s="1530"/>
      <c r="I265" s="657" t="s">
        <v>1065</v>
      </c>
      <c r="J265" s="577"/>
      <c r="K265" s="1530"/>
      <c r="L265" s="200"/>
      <c r="M265" s="337"/>
      <c r="N265" s="330"/>
      <c r="O265" s="1664"/>
      <c r="P265" s="1664"/>
    </row>
    <row s="3070" customFormat="1" customHeight="1" ht="0.75" hidden="1">
      <c r="A266" s="1821"/>
      <c r="B266" s="1821"/>
      <c r="C266" s="369" t="s">
        <v>1073</v>
      </c>
      <c r="D266" s="2311"/>
      <c r="E266" s="2056"/>
      <c r="F266" s="2220"/>
      <c r="G266" s="406"/>
      <c r="H266" s="1530"/>
      <c r="I266" s="657"/>
      <c r="J266" s="577"/>
      <c r="K266" s="1530"/>
      <c r="L266" s="200"/>
      <c r="M266" s="337"/>
      <c r="N266" s="330"/>
      <c r="O266" s="1664"/>
      <c r="P266" s="1664"/>
    </row>
    <row s="3070" customFormat="1" customHeight="1" ht="45" hidden="1">
      <c r="A267" s="1821" t="s">
        <v>185</v>
      </c>
      <c r="B267" s="1821" t="s">
        <v>186</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Тарифы на горячую воду, поставляемую потребителям с использованием открытых систем теплоснабжения (горячего водоснабжения)
</v>
      </c>
      <c r="H267" s="1905"/>
      <c r="I267" s="1779"/>
      <c r="J267" s="1814"/>
      <c r="K267" s="1819"/>
      <c r="L267" s="1905" t="s">
        <v>304</v>
      </c>
      <c r="M267" s="337"/>
      <c r="N267" s="330"/>
      <c r="O267" s="1664"/>
      <c r="P267" s="1664"/>
    </row>
    <row s="3070" customFormat="1" customHeight="1" ht="18.75" hidden="1">
      <c r="A268" s="1821"/>
      <c r="B268" s="1821"/>
      <c r="C268" s="369" t="s">
        <v>1066</v>
      </c>
      <c r="D268" s="2311"/>
      <c r="E268" s="2056"/>
      <c r="F268" s="2220"/>
      <c r="G268" s="2266"/>
      <c r="H268" s="1530"/>
      <c r="I268" s="657" t="s">
        <v>1065</v>
      </c>
      <c r="J268" s="577"/>
      <c r="K268" s="1530"/>
      <c r="L268" s="200"/>
      <c r="M268" s="337"/>
      <c r="N268" s="330"/>
      <c r="O268" s="1664"/>
      <c r="P268" s="1664"/>
    </row>
    <row s="3070" customFormat="1" customHeight="1" ht="0.75" hidden="1">
      <c r="A269" s="1821"/>
      <c r="B269" s="1821"/>
      <c r="C269" s="369" t="s">
        <v>1073</v>
      </c>
      <c r="D269" s="2311"/>
      <c r="E269" s="2056"/>
      <c r="F269" s="2220"/>
      <c r="G269" s="406"/>
      <c r="H269" s="1530"/>
      <c r="I269" s="657"/>
      <c r="J269" s="577"/>
      <c r="K269" s="1530"/>
      <c r="L269" s="200"/>
      <c r="M269" s="337"/>
      <c r="N269" s="330"/>
      <c r="O269" s="1664"/>
      <c r="P269" s="1664"/>
    </row>
    <row s="3070" customFormat="1" customHeight="1" ht="18.75" hidden="1">
      <c r="A270" s="1821" t="s">
        <v>191</v>
      </c>
      <c r="B270" s="1821" t="s">
        <v>192</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304</v>
      </c>
      <c r="M270" s="337"/>
      <c r="N270" s="330"/>
      <c r="O270" s="1664"/>
      <c r="P270" s="1664"/>
    </row>
    <row s="3070" customFormat="1" customHeight="1" ht="18.75" hidden="1">
      <c r="A271" s="1821"/>
      <c r="B271" s="1821"/>
      <c r="C271" s="369" t="s">
        <v>1066</v>
      </c>
      <c r="D271" s="2311"/>
      <c r="E271" s="2056"/>
      <c r="F271" s="2220"/>
      <c r="G271" s="2266"/>
      <c r="H271" s="1530"/>
      <c r="I271" s="657" t="s">
        <v>1065</v>
      </c>
      <c r="J271" s="577"/>
      <c r="K271" s="1530"/>
      <c r="L271" s="200"/>
      <c r="M271" s="337"/>
      <c r="N271" s="330"/>
      <c r="O271" s="1664"/>
      <c r="P271" s="1664"/>
    </row>
    <row s="3070" customFormat="1" customHeight="1" ht="0.75" hidden="1">
      <c r="A272" s="1821"/>
      <c r="B272" s="1821"/>
      <c r="C272" s="369" t="s">
        <v>1073</v>
      </c>
      <c r="D272" s="2311"/>
      <c r="E272" s="2056"/>
      <c r="F272" s="2220"/>
      <c r="G272" s="406"/>
      <c r="H272" s="1530"/>
      <c r="I272" s="657"/>
      <c r="J272" s="577"/>
      <c r="K272" s="1530"/>
      <c r="L272" s="200"/>
      <c r="M272" s="337"/>
      <c r="N272" s="330"/>
      <c r="O272" s="1664"/>
      <c r="P272" s="1664"/>
    </row>
    <row s="3070" customFormat="1" customHeight="1" ht="18.75" hidden="1">
      <c r="A273" s="1821" t="s">
        <v>197</v>
      </c>
      <c r="B273" s="1821" t="s">
        <v>198</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304</v>
      </c>
      <c r="M273" s="337"/>
      <c r="N273" s="330"/>
      <c r="O273" s="1664"/>
      <c r="P273" s="1664"/>
    </row>
    <row s="3070" customFormat="1" customHeight="1" ht="18.75" hidden="1">
      <c r="A274" s="1821"/>
      <c r="B274" s="1821"/>
      <c r="C274" s="369" t="s">
        <v>1066</v>
      </c>
      <c r="D274" s="2311"/>
      <c r="E274" s="2056"/>
      <c r="F274" s="2220"/>
      <c r="G274" s="2266"/>
      <c r="H274" s="1530"/>
      <c r="I274" s="657" t="s">
        <v>1065</v>
      </c>
      <c r="J274" s="577"/>
      <c r="K274" s="1530"/>
      <c r="L274" s="200"/>
      <c r="M274" s="337"/>
      <c r="N274" s="330"/>
      <c r="O274" s="1664"/>
      <c r="P274" s="1664"/>
    </row>
    <row s="3070" customFormat="1" customHeight="1" ht="0.75" hidden="1">
      <c r="A275" s="1821"/>
      <c r="B275" s="1821"/>
      <c r="C275" s="369" t="s">
        <v>1073</v>
      </c>
      <c r="D275" s="2311"/>
      <c r="E275" s="2056"/>
      <c r="F275" s="2220"/>
      <c r="G275" s="406"/>
      <c r="H275" s="1530"/>
      <c r="I275" s="657"/>
      <c r="J275" s="577"/>
      <c r="K275" s="1530"/>
      <c r="L275" s="200"/>
      <c r="M275" s="337"/>
      <c r="N275" s="330"/>
      <c r="O275" s="1664"/>
      <c r="P275" s="1664"/>
    </row>
    <row s="3070" customFormat="1" customHeight="1" ht="18.75" hidden="1">
      <c r="A276" s="1821" t="s">
        <v>203</v>
      </c>
      <c r="B276" s="1821" t="s">
        <v>204</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304</v>
      </c>
      <c r="M276" s="337"/>
      <c r="N276" s="330"/>
      <c r="O276" s="1664"/>
      <c r="P276" s="1664"/>
    </row>
    <row s="3070" customFormat="1" customHeight="1" ht="18.75" hidden="1">
      <c r="A277" s="1821"/>
      <c r="B277" s="1821"/>
      <c r="C277" s="369" t="s">
        <v>1066</v>
      </c>
      <c r="D277" s="2311"/>
      <c r="E277" s="2056"/>
      <c r="F277" s="2220"/>
      <c r="G277" s="2266"/>
      <c r="H277" s="1530"/>
      <c r="I277" s="657" t="s">
        <v>1065</v>
      </c>
      <c r="J277" s="577"/>
      <c r="K277" s="1530"/>
      <c r="L277" s="200"/>
      <c r="M277" s="337"/>
      <c r="N277" s="330"/>
      <c r="O277" s="1664"/>
      <c r="P277" s="1664"/>
    </row>
    <row s="3070" customFormat="1" customHeight="1" ht="0.75" hidden="1">
      <c r="A278" s="1821"/>
      <c r="B278" s="1821"/>
      <c r="C278" s="369" t="s">
        <v>1073</v>
      </c>
      <c r="D278" s="2311"/>
      <c r="E278" s="2056"/>
      <c r="F278" s="2220"/>
      <c r="G278" s="406"/>
      <c r="H278" s="1530"/>
      <c r="I278" s="657"/>
      <c r="J278" s="577"/>
      <c r="K278" s="1530"/>
      <c r="L278" s="200"/>
      <c r="M278" s="337"/>
      <c r="N278" s="330"/>
      <c r="O278" s="1664"/>
      <c r="P278" s="1664"/>
    </row>
    <row s="3070" customFormat="1" customHeight="1" ht="18.75" hidden="1">
      <c r="A279" s="1821" t="s">
        <v>209</v>
      </c>
      <c r="B279" s="1821" t="s">
        <v>210</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304</v>
      </c>
      <c r="M279" s="337"/>
      <c r="N279" s="330"/>
      <c r="O279" s="1664"/>
      <c r="P279" s="1664"/>
    </row>
    <row s="3070" customFormat="1" customHeight="1" ht="18.75" hidden="1">
      <c r="A280" s="1821"/>
      <c r="B280" s="1821"/>
      <c r="C280" s="369" t="s">
        <v>1066</v>
      </c>
      <c r="D280" s="2311"/>
      <c r="E280" s="2056"/>
      <c r="F280" s="2220"/>
      <c r="G280" s="2266"/>
      <c r="H280" s="1530"/>
      <c r="I280" s="657" t="s">
        <v>1065</v>
      </c>
      <c r="J280" s="577"/>
      <c r="K280" s="1530"/>
      <c r="L280" s="200"/>
      <c r="M280" s="337"/>
      <c r="N280" s="330"/>
      <c r="O280" s="1664"/>
      <c r="P280" s="1664"/>
    </row>
    <row s="3070" customFormat="1" customHeight="1" ht="0.75" hidden="1">
      <c r="A281" s="1821"/>
      <c r="B281" s="1821"/>
      <c r="C281" s="369" t="s">
        <v>1073</v>
      </c>
      <c r="D281" s="2311"/>
      <c r="E281" s="2056"/>
      <c r="F281" s="2220"/>
      <c r="G281" s="406"/>
      <c r="H281" s="1530"/>
      <c r="I281" s="657"/>
      <c r="J281" s="577"/>
      <c r="K281" s="1530"/>
      <c r="L281" s="200"/>
      <c r="M281" s="337"/>
      <c r="N281" s="330"/>
      <c r="O281" s="1664"/>
      <c r="P281" s="1664"/>
    </row>
    <row s="3070" customFormat="1" customHeight="1" ht="18.75" hidden="1">
      <c r="A282" s="1821" t="s">
        <v>223</v>
      </c>
      <c r="B282" s="1821" t="s">
        <v>224</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304</v>
      </c>
      <c r="M282" s="337"/>
      <c r="N282" s="330"/>
      <c r="O282" s="1664"/>
      <c r="P282" s="1664"/>
    </row>
    <row s="3070" customFormat="1" customHeight="1" ht="18.75" hidden="1">
      <c r="A283" s="1821"/>
      <c r="B283" s="1821"/>
      <c r="C283" s="369" t="s">
        <v>1066</v>
      </c>
      <c r="D283" s="2311"/>
      <c r="E283" s="2056"/>
      <c r="F283" s="2220"/>
      <c r="G283" s="2266"/>
      <c r="H283" s="1530"/>
      <c r="I283" s="657" t="s">
        <v>1065</v>
      </c>
      <c r="J283" s="577"/>
      <c r="K283" s="1530"/>
      <c r="L283" s="200"/>
      <c r="M283" s="337"/>
      <c r="N283" s="330"/>
      <c r="O283" s="1664"/>
      <c r="P283" s="1664"/>
    </row>
    <row s="3070" customFormat="1" customHeight="1" ht="0.75" hidden="1">
      <c r="A284" s="1821"/>
      <c r="B284" s="1821"/>
      <c r="C284" s="369" t="s">
        <v>1073</v>
      </c>
      <c r="D284" s="2311"/>
      <c r="E284" s="2056"/>
      <c r="F284" s="2220"/>
      <c r="G284" s="406"/>
      <c r="H284" s="1530"/>
      <c r="I284" s="657"/>
      <c r="J284" s="577"/>
      <c r="K284" s="1530"/>
      <c r="L284" s="200"/>
      <c r="M284" s="337"/>
      <c r="N284" s="330"/>
      <c r="O284" s="1664"/>
      <c r="P284" s="1664"/>
    </row>
    <row s="3070" customFormat="1" customHeight="1" ht="18.75" hidden="1">
      <c r="A285" s="1821" t="s">
        <v>228</v>
      </c>
      <c r="B285" s="1821" t="s">
        <v>229</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304</v>
      </c>
      <c r="M285" s="337"/>
      <c r="N285" s="330"/>
      <c r="O285" s="1664"/>
      <c r="P285" s="1664"/>
    </row>
    <row s="3070" customFormat="1" customHeight="1" ht="18.75" hidden="1">
      <c r="A286" s="1821"/>
      <c r="B286" s="1821"/>
      <c r="C286" s="369" t="s">
        <v>1066</v>
      </c>
      <c r="D286" s="2311"/>
      <c r="E286" s="2056"/>
      <c r="F286" s="2220"/>
      <c r="G286" s="2266"/>
      <c r="H286" s="1530"/>
      <c r="I286" s="657" t="s">
        <v>1065</v>
      </c>
      <c r="J286" s="577"/>
      <c r="K286" s="1530"/>
      <c r="L286" s="200"/>
      <c r="M286" s="337"/>
      <c r="N286" s="330"/>
      <c r="O286" s="1664"/>
      <c r="P286" s="1664"/>
    </row>
    <row s="3070" customFormat="1" customHeight="1" ht="0.75" hidden="1">
      <c r="A287" s="1821"/>
      <c r="B287" s="1821"/>
      <c r="C287" s="369" t="s">
        <v>1073</v>
      </c>
      <c r="D287" s="2311"/>
      <c r="E287" s="2056"/>
      <c r="F287" s="2220"/>
      <c r="G287" s="406"/>
      <c r="H287" s="1530"/>
      <c r="I287" s="657"/>
      <c r="J287" s="577"/>
      <c r="K287" s="1530"/>
      <c r="L287" s="200"/>
      <c r="M287" s="337"/>
      <c r="N287" s="330"/>
      <c r="O287" s="1664"/>
      <c r="P287" s="1664"/>
    </row>
    <row s="3070" customFormat="1" customHeight="1" ht="18.75" hidden="1">
      <c r="A288" s="1821" t="s">
        <v>233</v>
      </c>
      <c r="B288" s="1821" t="s">
        <v>234</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304</v>
      </c>
      <c r="M288" s="337"/>
      <c r="N288" s="330"/>
      <c r="O288" s="1664"/>
      <c r="P288" s="1664"/>
    </row>
    <row s="3070" customFormat="1" customHeight="1" ht="18.75" hidden="1">
      <c r="A289" s="1821"/>
      <c r="B289" s="1821"/>
      <c r="C289" s="369" t="s">
        <v>1066</v>
      </c>
      <c r="D289" s="2311"/>
      <c r="E289" s="2056"/>
      <c r="F289" s="2220"/>
      <c r="G289" s="2266"/>
      <c r="H289" s="1530"/>
      <c r="I289" s="657" t="s">
        <v>1065</v>
      </c>
      <c r="J289" s="577"/>
      <c r="K289" s="1530"/>
      <c r="L289" s="200"/>
      <c r="M289" s="337"/>
      <c r="N289" s="330"/>
      <c r="O289" s="1664"/>
      <c r="P289" s="1664"/>
    </row>
    <row s="3070" customFormat="1" customHeight="1" ht="0.75" hidden="1">
      <c r="A290" s="1821"/>
      <c r="B290" s="1821"/>
      <c r="C290" s="369" t="s">
        <v>1073</v>
      </c>
      <c r="D290" s="2311"/>
      <c r="E290" s="2056"/>
      <c r="F290" s="2220"/>
      <c r="G290" s="406"/>
      <c r="H290" s="1530"/>
      <c r="I290" s="657"/>
      <c r="J290" s="577"/>
      <c r="K290" s="1530"/>
      <c r="L290" s="200"/>
      <c r="M290" s="337"/>
      <c r="N290" s="330"/>
      <c r="O290" s="1664"/>
      <c r="P290" s="1664"/>
    </row>
    <row s="3070" customFormat="1" customHeight="1" ht="18.75" hidden="1">
      <c r="A291" s="1821" t="s">
        <v>238</v>
      </c>
      <c r="B291" s="1821" t="s">
        <v>239</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304</v>
      </c>
      <c r="M291" s="337"/>
      <c r="N291" s="330"/>
      <c r="O291" s="1664"/>
      <c r="P291" s="1664"/>
    </row>
    <row s="3070" customFormat="1" customHeight="1" ht="18.75" hidden="1">
      <c r="A292" s="1821"/>
      <c r="B292" s="1821"/>
      <c r="C292" s="369" t="s">
        <v>1066</v>
      </c>
      <c r="D292" s="2311"/>
      <c r="E292" s="2056"/>
      <c r="F292" s="2220"/>
      <c r="G292" s="2266"/>
      <c r="H292" s="1530"/>
      <c r="I292" s="657" t="s">
        <v>1065</v>
      </c>
      <c r="J292" s="577"/>
      <c r="K292" s="1530"/>
      <c r="L292" s="200"/>
      <c r="M292" s="337"/>
      <c r="N292" s="330"/>
      <c r="O292" s="1664"/>
      <c r="P292" s="1664"/>
    </row>
    <row s="3070" customFormat="1" customHeight="1" ht="0.75" hidden="1">
      <c r="A293" s="1821"/>
      <c r="B293" s="1821"/>
      <c r="C293" s="369" t="s">
        <v>1073</v>
      </c>
      <c r="D293" s="2311"/>
      <c r="E293" s="2056"/>
      <c r="F293" s="2220"/>
      <c r="G293" s="406"/>
      <c r="H293" s="1530"/>
      <c r="I293" s="657"/>
      <c r="J293" s="577"/>
      <c r="K293" s="1530"/>
      <c r="L293" s="200"/>
      <c r="M293" s="337"/>
      <c r="N293" s="330"/>
      <c r="O293" s="1664"/>
      <c r="P293" s="1664"/>
    </row>
    <row s="3070" customFormat="1" customHeight="1" ht="18.75" hidden="1">
      <c r="A294" s="1821" t="s">
        <v>243</v>
      </c>
      <c r="B294" s="1821" t="s">
        <v>244</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304</v>
      </c>
      <c r="M294" s="337"/>
      <c r="N294" s="330"/>
      <c r="O294" s="1664"/>
      <c r="P294" s="1664"/>
    </row>
    <row s="3070" customFormat="1" customHeight="1" ht="18.75" hidden="1">
      <c r="A295" s="1821"/>
      <c r="B295" s="1821"/>
      <c r="C295" s="369" t="s">
        <v>1066</v>
      </c>
      <c r="D295" s="2311"/>
      <c r="E295" s="2056"/>
      <c r="F295" s="2220"/>
      <c r="G295" s="2266"/>
      <c r="H295" s="1530"/>
      <c r="I295" s="657" t="s">
        <v>1065</v>
      </c>
      <c r="J295" s="577"/>
      <c r="K295" s="1530"/>
      <c r="L295" s="200"/>
      <c r="M295" s="337"/>
      <c r="N295" s="330"/>
      <c r="O295" s="1664"/>
      <c r="P295" s="1664"/>
    </row>
    <row s="3070" customFormat="1" customHeight="1" ht="0.75" hidden="1">
      <c r="A296" s="1821"/>
      <c r="B296" s="1821"/>
      <c r="C296" s="369" t="s">
        <v>1073</v>
      </c>
      <c r="D296" s="2311"/>
      <c r="E296" s="2056"/>
      <c r="F296" s="2220"/>
      <c r="G296" s="406"/>
      <c r="H296" s="1530"/>
      <c r="I296" s="657"/>
      <c r="J296" s="577"/>
      <c r="K296" s="1530"/>
      <c r="L296" s="200"/>
      <c r="M296" s="337"/>
      <c r="N296" s="330"/>
      <c r="O296" s="1664"/>
      <c r="P296" s="1664"/>
    </row>
    <row s="3070" customFormat="1" customHeight="1" ht="18.75" hidden="1">
      <c r="A297" s="1821" t="s">
        <v>248</v>
      </c>
      <c r="B297" s="1821" t="s">
        <v>249</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304</v>
      </c>
      <c r="M297" s="337"/>
      <c r="N297" s="330"/>
      <c r="O297" s="1664"/>
      <c r="P297" s="1664"/>
    </row>
    <row s="3070" customFormat="1" customHeight="1" ht="18.75" hidden="1">
      <c r="A298" s="1821"/>
      <c r="B298" s="1821"/>
      <c r="C298" s="369" t="s">
        <v>1066</v>
      </c>
      <c r="D298" s="2311"/>
      <c r="E298" s="2056"/>
      <c r="F298" s="2220"/>
      <c r="G298" s="2266"/>
      <c r="H298" s="1530"/>
      <c r="I298" s="657" t="s">
        <v>1065</v>
      </c>
      <c r="J298" s="577"/>
      <c r="K298" s="1530"/>
      <c r="L298" s="200"/>
      <c r="M298" s="337"/>
      <c r="N298" s="330"/>
      <c r="O298" s="1664"/>
      <c r="P298" s="1664"/>
    </row>
    <row s="3070" customFormat="1" customHeight="1" ht="0.75" hidden="1">
      <c r="A299" s="1821"/>
      <c r="B299" s="1821"/>
      <c r="C299" s="369" t="s">
        <v>1073</v>
      </c>
      <c r="D299" s="2311"/>
      <c r="E299" s="2056"/>
      <c r="F299" s="2220"/>
      <c r="G299" s="406"/>
      <c r="H299" s="1530"/>
      <c r="I299" s="657"/>
      <c r="J299" s="577"/>
      <c r="K299" s="1530"/>
      <c r="L299" s="200"/>
      <c r="M299" s="337"/>
      <c r="N299" s="330"/>
      <c r="O299" s="1664"/>
      <c r="P299" s="1664"/>
    </row>
    <row s="3070" customFormat="1" customHeight="1" ht="18.75" hidden="1">
      <c r="A300" s="1821" t="s">
        <v>253</v>
      </c>
      <c r="B300" s="1821" t="s">
        <v>254</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304</v>
      </c>
      <c r="M300" s="337"/>
      <c r="N300" s="330"/>
      <c r="O300" s="1664"/>
      <c r="P300" s="1664"/>
    </row>
    <row s="3070" customFormat="1" customHeight="1" ht="18.75" hidden="1">
      <c r="A301" s="1821"/>
      <c r="B301" s="1821"/>
      <c r="C301" s="369" t="s">
        <v>1066</v>
      </c>
      <c r="D301" s="2311"/>
      <c r="E301" s="2056"/>
      <c r="F301" s="2220"/>
      <c r="G301" s="2266"/>
      <c r="H301" s="1530"/>
      <c r="I301" s="657" t="s">
        <v>1065</v>
      </c>
      <c r="J301" s="577"/>
      <c r="K301" s="1530"/>
      <c r="L301" s="200"/>
      <c r="M301" s="337"/>
      <c r="N301" s="330"/>
      <c r="O301" s="1664"/>
      <c r="P301" s="1664"/>
    </row>
    <row s="3070" customFormat="1" customHeight="1" ht="0.75" hidden="1">
      <c r="A302" s="1821"/>
      <c r="B302" s="1821"/>
      <c r="C302" s="369" t="s">
        <v>1073</v>
      </c>
      <c r="D302" s="2311"/>
      <c r="E302" s="2056"/>
      <c r="F302" s="2220"/>
      <c r="G302" s="406"/>
      <c r="H302" s="1530"/>
      <c r="I302" s="657"/>
      <c r="J302" s="577"/>
      <c r="K302" s="1530"/>
      <c r="L302" s="200"/>
      <c r="M302" s="337"/>
      <c r="N302" s="330"/>
      <c r="O302" s="1664"/>
      <c r="P302" s="1664"/>
    </row>
    <row s="3070" customFormat="1" customHeight="1" ht="18.75" hidden="1">
      <c r="A303" s="1821" t="s">
        <v>258</v>
      </c>
      <c r="B303" s="1821" t="s">
        <v>259</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304</v>
      </c>
      <c r="M303" s="337"/>
      <c r="N303" s="330"/>
      <c r="O303" s="1664"/>
      <c r="P303" s="1664"/>
    </row>
    <row s="3070" customFormat="1" customHeight="1" ht="18.75" hidden="1">
      <c r="A304" s="1821"/>
      <c r="B304" s="1821"/>
      <c r="C304" s="369" t="s">
        <v>1066</v>
      </c>
      <c r="D304" s="2311"/>
      <c r="E304" s="2056"/>
      <c r="F304" s="2220"/>
      <c r="G304" s="2266"/>
      <c r="H304" s="1530"/>
      <c r="I304" s="657" t="s">
        <v>1065</v>
      </c>
      <c r="J304" s="577"/>
      <c r="K304" s="1530"/>
      <c r="L304" s="200"/>
      <c r="M304" s="337"/>
      <c r="N304" s="330"/>
      <c r="O304" s="1664"/>
      <c r="P304" s="1664"/>
    </row>
    <row s="3070" customFormat="1" customHeight="1" ht="0.75" hidden="1">
      <c r="A305" s="1821"/>
      <c r="B305" s="1821"/>
      <c r="C305" s="369" t="s">
        <v>1073</v>
      </c>
      <c r="D305" s="2311"/>
      <c r="E305" s="2056"/>
      <c r="F305" s="2220"/>
      <c r="G305" s="406"/>
      <c r="H305" s="1530"/>
      <c r="I305" s="657"/>
      <c r="J305" s="577"/>
      <c r="K305" s="1530"/>
      <c r="L305" s="200"/>
      <c r="M305" s="337"/>
      <c r="N305" s="330"/>
      <c r="O305" s="1664"/>
      <c r="P305" s="1664"/>
    </row>
    <row s="3070" customFormat="1" customHeight="1" ht="18.75" hidden="1">
      <c r="A306" s="1821" t="s">
        <v>263</v>
      </c>
      <c r="B306" s="1821" t="s">
        <v>264</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304</v>
      </c>
      <c r="M306" s="337"/>
      <c r="N306" s="330"/>
      <c r="O306" s="1664"/>
      <c r="P306" s="1664"/>
    </row>
    <row s="3070" customFormat="1" customHeight="1" ht="18.75" hidden="1">
      <c r="A307" s="1821"/>
      <c r="B307" s="1821"/>
      <c r="C307" s="369" t="s">
        <v>1066</v>
      </c>
      <c r="D307" s="2311"/>
      <c r="E307" s="2056"/>
      <c r="F307" s="2220"/>
      <c r="G307" s="2266"/>
      <c r="H307" s="1530"/>
      <c r="I307" s="657" t="s">
        <v>1065</v>
      </c>
      <c r="J307" s="577"/>
      <c r="K307" s="1530"/>
      <c r="L307" s="200"/>
      <c r="M307" s="337"/>
      <c r="N307" s="330"/>
      <c r="O307" s="1664"/>
      <c r="P307" s="1664"/>
    </row>
    <row s="3070" customFormat="1" customHeight="1" ht="0.75" hidden="1">
      <c r="A308" s="1821"/>
      <c r="B308" s="1821"/>
      <c r="C308" s="369" t="s">
        <v>1073</v>
      </c>
      <c r="D308" s="2311"/>
      <c r="E308" s="2056"/>
      <c r="F308" s="2220"/>
      <c r="G308" s="406"/>
      <c r="H308" s="1530"/>
      <c r="I308" s="657"/>
      <c r="J308" s="577"/>
      <c r="K308" s="1530"/>
      <c r="L308" s="200"/>
      <c r="M308" s="337"/>
      <c r="N308" s="330"/>
      <c r="O308" s="1664"/>
      <c r="P308" s="1664"/>
    </row>
    <row s="3070" customFormat="1" customHeight="1" ht="18.75" hidden="1">
      <c r="A309" s="1821" t="s">
        <v>268</v>
      </c>
      <c r="B309" s="1821" t="s">
        <v>269</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304</v>
      </c>
      <c r="M309" s="337"/>
      <c r="N309" s="330"/>
      <c r="O309" s="1664"/>
      <c r="P309" s="1664"/>
    </row>
    <row s="3070" customFormat="1" customHeight="1" ht="18.75" hidden="1">
      <c r="A310" s="1821"/>
      <c r="B310" s="1821"/>
      <c r="C310" s="369" t="s">
        <v>1066</v>
      </c>
      <c r="D310" s="2311"/>
      <c r="E310" s="2056"/>
      <c r="F310" s="2220"/>
      <c r="G310" s="2266"/>
      <c r="H310" s="1530"/>
      <c r="I310" s="657" t="s">
        <v>1065</v>
      </c>
      <c r="J310" s="577"/>
      <c r="K310" s="1530"/>
      <c r="L310" s="200"/>
      <c r="M310" s="337"/>
      <c r="N310" s="330"/>
      <c r="O310" s="1664"/>
      <c r="P310" s="1664"/>
    </row>
    <row s="3070" customFormat="1" customHeight="1" ht="0.75" hidden="1">
      <c r="A311" s="1821"/>
      <c r="B311" s="1821"/>
      <c r="C311" s="369" t="s">
        <v>1073</v>
      </c>
      <c r="D311" s="2311"/>
      <c r="E311" s="2056"/>
      <c r="F311" s="2220"/>
      <c r="G311" s="406"/>
      <c r="H311" s="1530"/>
      <c r="I311" s="657"/>
      <c r="J311" s="577"/>
      <c r="K311" s="1530"/>
      <c r="L311" s="200"/>
      <c r="M311" s="337"/>
      <c r="N311" s="330"/>
      <c r="O311" s="1664"/>
      <c r="P311" s="1664"/>
    </row>
    <row s="3070" customFormat="1" customHeight="1" ht="18.75" hidden="1">
      <c r="A312" s="1821" t="s">
        <v>273</v>
      </c>
      <c r="B312" s="1821" t="s">
        <v>274</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304</v>
      </c>
      <c r="M312" s="337"/>
      <c r="N312" s="330"/>
      <c r="O312" s="1664"/>
      <c r="P312" s="1664"/>
    </row>
    <row s="3070" customFormat="1" customHeight="1" ht="18.75" hidden="1">
      <c r="A313" s="1821"/>
      <c r="B313" s="1821"/>
      <c r="C313" s="369" t="s">
        <v>1066</v>
      </c>
      <c r="D313" s="2311"/>
      <c r="E313" s="2056"/>
      <c r="F313" s="2220"/>
      <c r="G313" s="2266"/>
      <c r="H313" s="1530"/>
      <c r="I313" s="657" t="s">
        <v>1065</v>
      </c>
      <c r="J313" s="577"/>
      <c r="K313" s="1530"/>
      <c r="L313" s="200"/>
      <c r="M313" s="337"/>
      <c r="N313" s="330"/>
      <c r="O313" s="1664"/>
      <c r="P313" s="1664"/>
    </row>
    <row s="3070" customFormat="1" customHeight="1" ht="0.75">
      <c r="A314" s="1821"/>
      <c r="B314" s="1821"/>
      <c r="C314" s="369" t="s">
        <v>1073</v>
      </c>
      <c r="D314" s="2311"/>
      <c r="E314" s="2056"/>
      <c r="F314" s="2220"/>
      <c r="G314" s="406"/>
      <c r="H314" s="1530"/>
      <c r="I314" s="657"/>
      <c r="J314" s="577"/>
      <c r="K314" s="1530"/>
      <c r="L314" s="200"/>
      <c r="M314" s="337"/>
      <c r="N314" s="330"/>
      <c r="O314" s="1664"/>
      <c r="P314" s="1664"/>
    </row>
    <row s="6225"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67F3F-1845-E189-AA22-7BAA6EB581E7}"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6277" width="9.140625" hidden="1" customWidth="1"/>
    <col min="2" max="2" style="6180" width="9.140625" hidden="1" customWidth="1"/>
    <col min="3" max="3" style="3968" width="3.7109375" customWidth="1"/>
    <col min="4" max="4" style="6264" width="6.28125" customWidth="1"/>
    <col min="5" max="5" style="6264" width="53.8515625" customWidth="1"/>
    <col min="6" max="7" style="6264" width="35.7109375" customWidth="1"/>
    <col min="8" max="8" style="6264" width="89.57421875" customWidth="1"/>
    <col min="9" max="9" style="6264" width="10.57421875"/>
    <col min="10" max="11" style="6183" width="10.57421875"/>
    <col min="12" max="17" style="6264" width="10.57421875"/>
  </cols>
  <sheetData>
    <row customHeight="1" ht="14.25" hidden="1">
      <c r="N1" s="241"/>
      <c r="O1" s="241"/>
      <c r="Q1" s="241"/>
    </row>
    <row s="3070" customFormat="1" customHeight="1" ht="18.75" hidden="1">
      <c r="A2" s="88"/>
      <c r="B2" s="1168"/>
      <c r="C2" s="1770" t="s">
        <v>425</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3070" customFormat="1" customHeight="1" ht="17.25">
      <c r="A6" s="1709"/>
      <c r="B6" s="1168"/>
      <c r="C6" s="377"/>
      <c r="D6" s="2299" t="str">
        <f>IF(org=0,"Не определено",org)</f>
        <v>Филиал "Смоленская ГРЭС" ПАО "Юнипро"</v>
      </c>
      <c r="E6" s="2300"/>
      <c r="F6" s="2300"/>
      <c r="G6" s="2301"/>
      <c r="H6" s="252"/>
      <c r="J6" s="1664"/>
      <c r="K6" s="1664"/>
    </row>
    <row customHeight="1" ht="14.25">
      <c r="C7" s="377"/>
      <c r="D7" s="361"/>
      <c r="E7" s="395"/>
      <c r="F7" s="395"/>
      <c r="G7" s="758"/>
      <c r="H7" s="179"/>
    </row>
    <row customHeight="1" ht="14.25">
      <c r="C8" s="377"/>
      <c r="D8" s="2062" t="s">
        <v>298</v>
      </c>
      <c r="E8" s="2062"/>
      <c r="F8" s="2062"/>
      <c r="G8" s="2062"/>
      <c r="H8" s="2302" t="s">
        <v>299</v>
      </c>
    </row>
    <row customHeight="1" ht="14.25">
      <c r="C9" s="377"/>
      <c r="D9" s="392" t="s">
        <v>87</v>
      </c>
      <c r="E9" s="94" t="s">
        <v>300</v>
      </c>
      <c r="F9" s="94" t="s">
        <v>301</v>
      </c>
      <c r="G9" s="94" t="s">
        <v>390</v>
      </c>
      <c r="H9" s="2302"/>
    </row>
    <row customHeight="1" ht="14.25">
      <c r="A10" s="339"/>
      <c r="C10" s="377"/>
      <c r="D10" s="133" t="s">
        <v>109</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1074</v>
      </c>
    </row>
    <row customHeight="1" ht="14.25">
      <c r="A11" s="339"/>
      <c r="C11" s="377"/>
      <c r="D11" s="133" t="s">
        <v>110</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89</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90</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1034</v>
      </c>
      <c r="F14" s="345"/>
      <c r="G14" s="187"/>
      <c r="H14" s="2017"/>
    </row>
    <row s="3070"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A7463-D346-E40A-1EB4-06CEDCE1C8AC}"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272" width="9.140625" hidden="1" customWidth="1"/>
    <col min="2" max="2" style="3274" width="9.140625" hidden="1" customWidth="1"/>
    <col min="3" max="3" style="5958" width="4.7109375" customWidth="1"/>
    <col min="4" max="4" style="3274" width="6.28125" customWidth="1"/>
    <col min="5" max="5" style="3274" width="47.8515625" customWidth="1"/>
    <col min="6" max="6" style="3274" width="9.57421875" customWidth="1"/>
    <col min="7" max="7" style="2624" width="25.7109375" hidden="1" customWidth="1"/>
    <col min="8" max="8" style="2624" width="34.00390625" hidden="1" customWidth="1"/>
    <col min="9" max="9" style="3274" width="25.7109375" customWidth="1"/>
    <col min="10" max="10" style="3274" width="34.00390625" customWidth="1"/>
    <col min="11" max="11" style="2625" width="50.8515625" customWidth="1"/>
    <col min="12" max="20" style="3274" width="10.57421875"/>
    <col min="21" max="21" style="5892" width="10.57421875"/>
  </cols>
  <sheetData>
    <row s="2625" customFormat="1" customHeight="1" ht="15" hidden="1">
      <c r="C1" s="678"/>
      <c r="G1" s="423">
        <v>4</v>
      </c>
      <c r="I1" s="423">
        <v>4</v>
      </c>
      <c r="U1" s="426"/>
    </row>
    <row s="2628" customFormat="1" customHeight="1" ht="15" hidden="1">
      <c r="A2" s="360"/>
      <c r="C2" s="162"/>
      <c r="D2" s="342"/>
      <c r="E2" s="679"/>
      <c r="F2" s="528"/>
      <c r="G2" s="622"/>
      <c r="H2" s="622"/>
      <c r="I2" s="622"/>
      <c r="J2" s="622"/>
      <c r="U2" s="680"/>
    </row>
    <row s="2625" customFormat="1" customHeight="1" ht="15" hidden="1">
      <c r="C3" s="678"/>
      <c r="U3" s="426"/>
    </row>
    <row customHeight="1" ht="15">
      <c r="C4" s="162"/>
      <c r="D4" s="515"/>
      <c r="E4" s="515"/>
      <c r="F4" s="515"/>
      <c r="G4" s="515"/>
      <c r="H4" s="515"/>
      <c r="I4" s="515"/>
      <c r="J4" s="515"/>
    </row>
    <row customHeight="1" ht="63">
      <c r="C5" s="162"/>
      <c r="D5" s="2085" t="s">
        <v>1075</v>
      </c>
      <c r="E5" s="2085"/>
      <c r="F5" s="2085"/>
      <c r="G5" s="2085"/>
      <c r="H5" s="2085"/>
      <c r="I5" s="2085"/>
      <c r="J5" s="2085"/>
    </row>
    <row customHeight="1" ht="15">
      <c r="C6" s="162"/>
      <c r="D6" s="2053" t="str">
        <f>IF(org=0,"Не определено",org)</f>
        <v>Филиал "Смоленская ГРЭС" ПАО "Юнипро"</v>
      </c>
      <c r="E6" s="2053"/>
      <c r="F6" s="2053"/>
      <c r="G6" s="2053"/>
      <c r="H6" s="2053"/>
      <c r="I6" s="2053"/>
      <c r="J6" s="2053"/>
      <c r="K6" s="543"/>
    </row>
    <row customHeight="1" ht="15">
      <c r="C7" s="162"/>
      <c r="D7" s="758"/>
      <c r="E7" s="515"/>
      <c r="F7" s="515"/>
      <c r="G7" s="543">
        <v>22</v>
      </c>
      <c r="I7" s="543">
        <v>1</v>
      </c>
      <c r="J7" s="758"/>
    </row>
    <row s="2624" customFormat="1" customHeight="1" ht="0.75">
      <c r="A8" s="765"/>
      <c r="C8" s="162"/>
      <c r="D8" s="515"/>
      <c r="E8" s="515"/>
      <c r="F8" s="515"/>
      <c r="G8" s="543"/>
      <c r="H8" s="758"/>
      <c r="I8" s="543" t="s">
        <v>117</v>
      </c>
      <c r="J8" s="758"/>
      <c r="K8" s="423"/>
      <c r="U8" s="681"/>
    </row>
    <row customHeight="1" ht="15">
      <c r="C9" s="162"/>
      <c r="D9" s="717"/>
      <c r="E9" s="2213" t="s">
        <v>105</v>
      </c>
      <c r="F9" s="2214"/>
      <c r="G9" s="2236" t="str">
        <f>IF(G8="","",INDEX(DIFFERENTIATION_UNMERGE_VD,MATCH(G8,DIFFERENTIATION_ID_DIFF,0)))</f>
        <v/>
      </c>
      <c r="H9" s="2237"/>
      <c r="I9" s="2236">
        <f>IF(I8="","",INDEX(DIFFERENTIATION_UNMERGE_VD,MATCH(I8,DIFFERENTIATION_ID_DIFF,0)))</f>
        <v>0</v>
      </c>
      <c r="J9" s="2237"/>
      <c r="K9" s="2028" t="s">
        <v>299</v>
      </c>
    </row>
    <row s="2624" customFormat="1" customHeight="1" ht="15">
      <c r="A10" s="765"/>
      <c r="C10" s="162"/>
      <c r="D10" s="717"/>
      <c r="E10" s="2213" t="s">
        <v>561</v>
      </c>
      <c r="F10" s="2214"/>
      <c r="G10" s="2236" t="str">
        <f>IF(G8="","",INDEX(DIFFERENTIATION_UNMERGE_AREA,MATCH(G8,DIFFERENTIATION_ID_DIFF,0)))</f>
        <v/>
      </c>
      <c r="H10" s="2237"/>
      <c r="I10" s="2236" t="str">
        <f>IF(I8="","",INDEX(DIFFERENTIATION_UNMERGE_AREA,MATCH(I8,DIFFERENTIATION_ID_DIFF,0)))</f>
        <v/>
      </c>
      <c r="J10" s="2237"/>
      <c r="K10" s="2036"/>
      <c r="U10" s="681"/>
    </row>
    <row s="2624" customFormat="1" customHeight="1" ht="15">
      <c r="A11" s="765"/>
      <c r="C11" s="162"/>
      <c r="D11" s="717"/>
      <c r="E11" s="2213" t="s">
        <v>562</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4" customFormat="1" customHeight="1" ht="15">
      <c r="A12" s="765"/>
      <c r="C12" s="162"/>
      <c r="D12" s="2215" t="s">
        <v>298</v>
      </c>
      <c r="E12" s="2216"/>
      <c r="F12" s="2216"/>
      <c r="G12" s="893"/>
      <c r="H12" s="893"/>
      <c r="I12" s="893"/>
      <c r="J12" s="893"/>
      <c r="K12" s="2036"/>
      <c r="U12" s="681"/>
    </row>
    <row customHeight="1" ht="33.75">
      <c r="C13" s="162"/>
      <c r="D13" s="811" t="s">
        <v>87</v>
      </c>
      <c r="E13" s="813" t="s">
        <v>300</v>
      </c>
      <c r="F13" s="813" t="s">
        <v>563</v>
      </c>
      <c r="G13" s="814" t="s">
        <v>301</v>
      </c>
      <c r="H13" s="813" t="s">
        <v>390</v>
      </c>
      <c r="I13" s="814" t="s">
        <v>301</v>
      </c>
      <c r="J13" s="813" t="s">
        <v>390</v>
      </c>
      <c r="K13" s="2090"/>
    </row>
    <row customHeight="1" ht="15" hidden="1">
      <c r="C14" s="162"/>
      <c r="D14" s="599" t="s">
        <v>109</v>
      </c>
      <c r="E14" s="599" t="s">
        <v>110</v>
      </c>
      <c r="F14" s="599" t="s">
        <v>89</v>
      </c>
      <c r="G14" s="665" t="str">
        <f>G1&amp;".1"</f>
        <v>4.1</v>
      </c>
      <c r="H14" s="665"/>
      <c r="I14" s="665" t="str">
        <f>I1&amp;".1"</f>
        <v>4.1</v>
      </c>
      <c r="J14" s="665"/>
      <c r="K14" s="277"/>
    </row>
    <row customHeight="1" ht="22.5" hidden="1">
      <c r="A15" s="511"/>
      <c r="C15" s="532"/>
      <c r="D15" s="527">
        <v>1</v>
      </c>
      <c r="E15" s="683" t="s">
        <v>720</v>
      </c>
      <c r="F15" s="527" t="s">
        <v>721</v>
      </c>
      <c r="G15" s="684"/>
      <c r="H15" s="684"/>
      <c r="I15" s="684"/>
      <c r="J15" s="684"/>
      <c r="K15" s="277" t="s">
        <v>722</v>
      </c>
    </row>
    <row customHeight="1" ht="22.5" hidden="1">
      <c r="A16" s="511"/>
      <c r="C16" s="532"/>
      <c r="D16" s="527">
        <v>2</v>
      </c>
      <c r="E16" s="267" t="s">
        <v>723</v>
      </c>
      <c r="F16" s="527" t="s">
        <v>724</v>
      </c>
      <c r="G16" s="684"/>
      <c r="H16" s="684"/>
      <c r="I16" s="684"/>
      <c r="J16" s="684"/>
      <c r="K16" s="277" t="s">
        <v>725</v>
      </c>
    </row>
    <row customHeight="1" ht="123.75" hidden="1">
      <c r="A17" s="511"/>
      <c r="C17" s="532"/>
      <c r="D17" s="527">
        <v>3</v>
      </c>
      <c r="E17" s="267" t="s">
        <v>1076</v>
      </c>
      <c r="F17" s="527" t="s">
        <v>304</v>
      </c>
      <c r="G17" s="684"/>
      <c r="H17" s="684"/>
      <c r="I17" s="684"/>
      <c r="J17" s="684"/>
      <c r="K17" s="277" t="s">
        <v>1077</v>
      </c>
    </row>
    <row customHeight="1" ht="45">
      <c r="A18" s="511"/>
      <c r="C18" s="532"/>
      <c r="D18" s="527">
        <v>4</v>
      </c>
      <c r="E18" s="267" t="s">
        <v>726</v>
      </c>
      <c r="F18" s="527" t="s">
        <v>304</v>
      </c>
      <c r="G18" s="815" t="s">
        <v>304</v>
      </c>
      <c r="H18" s="816" t="s">
        <v>304</v>
      </c>
      <c r="I18" s="527" t="s">
        <v>304</v>
      </c>
      <c r="J18" s="584" t="s">
        <v>304</v>
      </c>
      <c r="K18" s="277" t="s">
        <v>1078</v>
      </c>
    </row>
    <row customHeight="1" ht="33.75">
      <c r="A19" s="511"/>
      <c r="C19" s="532"/>
      <c r="D19" s="545" t="s">
        <v>664</v>
      </c>
      <c r="E19" s="565" t="s">
        <v>728</v>
      </c>
      <c r="F19" s="527" t="s">
        <v>729</v>
      </c>
      <c r="G19" s="823"/>
      <c r="H19" s="92"/>
      <c r="I19" s="823"/>
      <c r="J19" s="824"/>
      <c r="K19" s="685"/>
    </row>
    <row customHeight="1" ht="33.75">
      <c r="A20" s="511"/>
      <c r="C20" s="532"/>
      <c r="D20" s="545" t="s">
        <v>707</v>
      </c>
      <c r="E20" s="565" t="s">
        <v>730</v>
      </c>
      <c r="F20" s="527" t="s">
        <v>731</v>
      </c>
      <c r="G20" s="823"/>
      <c r="H20" s="92"/>
      <c r="I20" s="823"/>
      <c r="J20" s="92"/>
      <c r="K20" s="685"/>
    </row>
    <row customHeight="1" ht="45">
      <c r="A21" s="511"/>
      <c r="C21" s="532"/>
      <c r="D21" s="545" t="s">
        <v>710</v>
      </c>
      <c r="E21" s="565" t="s">
        <v>732</v>
      </c>
      <c r="F21" s="527" t="s">
        <v>568</v>
      </c>
      <c r="G21" s="686"/>
      <c r="H21" s="92"/>
      <c r="I21" s="686"/>
      <c r="J21" s="92"/>
      <c r="K21" s="685"/>
    </row>
    <row customHeight="1" ht="67.5" hidden="1">
      <c r="A22" s="511"/>
      <c r="C22" s="532"/>
      <c r="D22" s="527">
        <v>5</v>
      </c>
      <c r="E22" s="267" t="s">
        <v>1079</v>
      </c>
      <c r="F22" s="527" t="s">
        <v>555</v>
      </c>
      <c r="G22" s="687"/>
      <c r="H22" s="688"/>
      <c r="I22" s="687"/>
      <c r="J22" s="688"/>
      <c r="K22" s="277" t="s">
        <v>1080</v>
      </c>
    </row>
    <row customHeight="1" ht="33.75" hidden="1">
      <c r="C23" s="457"/>
      <c r="D23" s="527">
        <v>6</v>
      </c>
      <c r="E23" s="267" t="s">
        <v>1081</v>
      </c>
      <c r="F23" s="527" t="s">
        <v>1082</v>
      </c>
      <c r="G23" s="687"/>
      <c r="H23" s="687"/>
      <c r="I23" s="687"/>
      <c r="J23" s="687"/>
      <c r="K23" s="277" t="s">
        <v>1083</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BBFD1-8AF9-3F39-2235-9AB918595AC8}"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6291" width="9.140625" hidden="1"/>
    <col min="2" max="2" style="6292" width="9.140625" hidden="1"/>
    <col min="3" max="3" style="6293" width="3.7109375" customWidth="1"/>
    <col min="4" max="4" style="6305" width="7.00390625" customWidth="1"/>
    <col min="5" max="5" style="6305" width="23.140625" customWidth="1"/>
    <col min="6" max="6" style="6305" width="16.00390625" customWidth="1"/>
    <col min="7" max="7" style="6305" width="14.8515625" customWidth="1"/>
    <col min="8" max="8" style="6305" width="47.8515625" customWidth="1"/>
    <col min="9" max="9" style="6305" width="115.7109375" customWidth="1"/>
    <col min="10" max="10" style="6305" width="3.7109375" customWidth="1"/>
    <col min="11" max="12" style="6305" width="9.140625"/>
  </cols>
  <sheetData>
    <row customHeight="1" ht="14.25" hidden="1"/>
    <row customHeight="1" ht="14.25" hidden="1"/>
    <row customHeight="1" ht="14.25" hidden="1"/>
    <row customHeight="1" ht="3"/>
    <row s="2688" customFormat="1" customHeight="1" ht="30">
      <c r="A5" s="101"/>
      <c r="C5" s="75"/>
      <c r="D5" s="1954" t="s">
        <v>1084</v>
      </c>
      <c r="E5" s="1954"/>
      <c r="F5" s="1954"/>
      <c r="G5" s="1954"/>
      <c r="H5" s="1954"/>
      <c r="I5" s="251"/>
    </row>
    <row customHeight="1" ht="3" hidden="1">
      <c r="D6" s="108"/>
      <c r="E6" s="108"/>
      <c r="F6" s="108"/>
      <c r="G6" s="108"/>
      <c r="H6" s="108"/>
      <c r="I6" s="108"/>
    </row>
    <row s="6291" customFormat="1" customHeight="1" ht="14.25">
      <c r="B7" s="105"/>
      <c r="C7" s="106"/>
      <c r="D7" s="109"/>
      <c r="E7" s="109"/>
      <c r="F7" s="109"/>
      <c r="G7" s="109"/>
      <c r="H7" s="758"/>
      <c r="I7" s="109"/>
      <c r="J7" s="110"/>
    </row>
    <row customHeight="1" ht="14.25">
      <c r="D8" s="2062" t="s">
        <v>298</v>
      </c>
      <c r="E8" s="2062"/>
      <c r="F8" s="2062"/>
      <c r="G8" s="2062"/>
      <c r="H8" s="2062"/>
      <c r="I8" s="2062" t="s">
        <v>299</v>
      </c>
    </row>
    <row customHeight="1" ht="27.75">
      <c r="D9" s="2062" t="s">
        <v>87</v>
      </c>
      <c r="E9" s="2062" t="s">
        <v>1085</v>
      </c>
      <c r="F9" s="2062"/>
      <c r="G9" s="2062"/>
      <c r="H9" s="2062"/>
      <c r="I9" s="2062"/>
    </row>
    <row customHeight="1" ht="22.5">
      <c r="D10" s="2062"/>
      <c r="E10" s="113" t="s">
        <v>1086</v>
      </c>
      <c r="F10" s="113" t="s">
        <v>1087</v>
      </c>
      <c r="G10" s="113" t="s">
        <v>1088</v>
      </c>
      <c r="H10" s="113" t="s">
        <v>390</v>
      </c>
      <c r="I10" s="2062"/>
    </row>
    <row customHeight="1" ht="12" hidden="1">
      <c r="D11" s="72" t="s">
        <v>109</v>
      </c>
      <c r="E11" s="72" t="s">
        <v>90</v>
      </c>
      <c r="F11" s="72" t="s">
        <v>111</v>
      </c>
      <c r="G11" s="72" t="s">
        <v>91</v>
      </c>
      <c r="H11" s="72" t="s">
        <v>92</v>
      </c>
      <c r="I11" s="72" t="s">
        <v>112</v>
      </c>
    </row>
    <row s="6297" customFormat="1" customHeight="1" ht="24.75">
      <c r="A12" s="131" t="s">
        <v>89</v>
      </c>
      <c r="B12" s="111" t="s">
        <v>24</v>
      </c>
      <c r="C12" s="112"/>
      <c r="D12" s="114" t="s">
        <v>109</v>
      </c>
      <c r="E12" s="387"/>
      <c r="F12" s="387"/>
      <c r="G12" s="1774" t="s">
        <v>24</v>
      </c>
      <c r="H12" s="388"/>
      <c r="I12" s="2015" t="s">
        <v>1089</v>
      </c>
      <c r="K12" s="258"/>
      <c r="L12" s="259"/>
    </row>
    <row customHeight="1" ht="15">
      <c r="A13" s="107"/>
      <c r="B13" s="107"/>
      <c r="C13" s="107"/>
      <c r="D13" s="95"/>
      <c r="E13" s="116" t="s">
        <v>472</v>
      </c>
      <c r="F13" s="115"/>
      <c r="G13" s="115"/>
      <c r="H13" s="200"/>
      <c r="I13" s="2017"/>
    </row>
    <row customHeight="1" ht="3">
      <c r="A14" s="107"/>
      <c r="B14" s="107"/>
      <c r="C14" s="107"/>
    </row>
    <row customHeight="1" ht="27.75">
      <c r="E15" s="2314" t="s">
        <v>1090</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36BD7-E32A-F0F5-CA1F-E04B21F2DEE2}"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6325" width="9.140625" hidden="1"/>
    <col min="3" max="3" style="6326" width="3.7109375" customWidth="1"/>
    <col min="4" max="4" style="6325" width="6.28125" customWidth="1"/>
    <col min="5" max="5" style="6325" width="94.8515625" customWidth="1"/>
    <col min="6" max="9" style="6325"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1091</v>
      </c>
      <c r="E7" s="2316"/>
      <c r="F7" s="253"/>
    </row>
    <row customHeight="1" ht="3">
      <c r="C8" s="77"/>
      <c r="D8" s="55"/>
      <c r="E8" s="55"/>
    </row>
    <row customHeight="1" ht="15.75">
      <c r="C9" s="77"/>
      <c r="D9" s="91" t="s">
        <v>87</v>
      </c>
      <c r="E9" s="246" t="s">
        <v>1092</v>
      </c>
    </row>
    <row customHeight="1" ht="0.75">
      <c r="C10" s="77"/>
      <c r="D10" s="72"/>
      <c r="E10" s="72"/>
    </row>
    <row customHeight="1" ht="11.25" hidden="1">
      <c r="C11" s="77"/>
      <c r="D11" s="136">
        <v>0</v>
      </c>
      <c r="E11" s="247"/>
    </row>
    <row customHeight="1" ht="15">
      <c r="C12" s="122"/>
      <c r="D12" s="99">
        <v>1</v>
      </c>
      <c r="E12" s="380"/>
    </row>
    <row customHeight="1" ht="12">
      <c r="C13" s="77"/>
      <c r="D13" s="248"/>
      <c r="E13" s="249" t="s">
        <v>1093</v>
      </c>
    </row>
    <row customHeight="1" ht="3"/>
    <row customHeight="1" ht="22.5">
      <c r="C15" s="123"/>
      <c r="D15" s="2317" t="s">
        <v>1094</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0C1F8-F2DE-6E5F-03D5-8F077E2813EF}" mc:Ignorable="x14ac xr xr2 xr3">
  <dimension ref="A1:I24"/>
  <sheetViews>
    <sheetView topLeftCell="A1" showGridLines="0" zoomScale="90" workbookViewId="0">
      <selection activeCell="A1" sqref="A1"/>
    </sheetView>
  </sheetViews>
  <sheetFormatPr defaultColWidth="9.140625" customHeight="1" defaultRowHeight="11.25"/>
  <cols>
    <col min="1" max="2" style="3130" width="15.00390625" hidden="1" customWidth="1"/>
    <col min="3" max="3" style="3208" width="3.7109375" customWidth="1"/>
    <col min="4" max="4" style="3209" width="6.8515625" customWidth="1"/>
    <col min="5" max="5" style="3208" width="52.28125" customWidth="1"/>
    <col min="6" max="6" style="3208" width="48.8515625" customWidth="1"/>
    <col min="7" max="7" style="3208" width="93.421875" customWidth="1"/>
    <col min="8" max="8" style="3208" width="9.140625"/>
    <col min="9" max="9" style="3208" width="65.00390625" customWidth="1"/>
  </cols>
  <sheetData>
    <row customHeight="1" ht="11.25" hidden="1">
      <c r="A1" s="507" t="s">
        <v>297</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Смоленская область</v>
      </c>
      <c r="E6" s="2053"/>
      <c r="F6" s="2053"/>
      <c r="I6" s="721"/>
    </row>
    <row s="3129"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298</v>
      </c>
      <c r="E9" s="2057"/>
      <c r="F9" s="2057"/>
      <c r="G9" s="2061" t="s">
        <v>299</v>
      </c>
    </row>
    <row customHeight="1" ht="11.25">
      <c r="A10" s="508"/>
      <c r="B10" s="508"/>
      <c r="C10" s="463"/>
      <c r="D10" s="1504" t="s">
        <v>87</v>
      </c>
      <c r="E10" s="1506" t="s">
        <v>300</v>
      </c>
      <c r="F10" s="1506" t="s">
        <v>301</v>
      </c>
      <c r="G10" s="2062"/>
    </row>
    <row customHeight="1" ht="0.75">
      <c r="A11" s="508"/>
      <c r="B11" s="508"/>
      <c r="C11" s="463"/>
      <c r="D11" s="470"/>
      <c r="E11" s="470"/>
      <c r="F11" s="470"/>
      <c r="G11" s="470"/>
    </row>
    <row customHeight="1" ht="22.5">
      <c r="A12" s="508"/>
      <c r="B12" s="508"/>
      <c r="C12" s="463"/>
      <c r="D12" s="1550">
        <v>1</v>
      </c>
      <c r="E12" s="480" t="s">
        <v>1095</v>
      </c>
      <c r="F12" s="1902" t="str">
        <f>IF(org="","",org)</f>
        <v>Филиал "Смоленская ГРЭС" ПАО "Юнипро"</v>
      </c>
      <c r="G12" s="480" t="s">
        <v>1096</v>
      </c>
      <c r="H12" s="1563"/>
    </row>
    <row customHeight="1" ht="18.75">
      <c r="A13" s="508"/>
      <c r="B13" s="508"/>
      <c r="C13" s="463"/>
      <c r="D13" s="1550">
        <v>2</v>
      </c>
      <c r="E13" s="1557" t="s">
        <v>1097</v>
      </c>
      <c r="F13" s="1551" t="s">
        <v>304</v>
      </c>
      <c r="G13" s="480"/>
      <c r="H13" s="1563"/>
    </row>
    <row customHeight="1" ht="18.75">
      <c r="A14" s="508"/>
      <c r="B14" s="508"/>
      <c r="C14" s="463"/>
      <c r="D14" s="1553" t="s">
        <v>619</v>
      </c>
      <c r="E14" s="1554" t="s">
        <v>1098</v>
      </c>
      <c r="F14" s="1556"/>
      <c r="G14" s="1555" t="s">
        <v>1099</v>
      </c>
      <c r="H14" s="1563"/>
    </row>
    <row customHeight="1" ht="18.75">
      <c r="A15" s="508"/>
      <c r="B15" s="508"/>
      <c r="C15" s="463"/>
      <c r="D15" s="1553" t="s">
        <v>305</v>
      </c>
      <c r="E15" s="1554" t="s">
        <v>1100</v>
      </c>
      <c r="F15" s="1556"/>
      <c r="G15" s="1555" t="s">
        <v>1101</v>
      </c>
      <c r="H15" s="1563"/>
    </row>
    <row customHeight="1" ht="36.75">
      <c r="A16" s="508"/>
      <c r="B16" s="508"/>
      <c r="C16" s="463"/>
      <c r="D16" s="1553" t="s">
        <v>308</v>
      </c>
      <c r="E16" s="1552" t="s">
        <v>1102</v>
      </c>
      <c r="F16" s="1561"/>
      <c r="G16" s="480" t="s">
        <v>1103</v>
      </c>
      <c r="H16" s="1563"/>
    </row>
    <row customHeight="1" ht="45">
      <c r="A17" s="508"/>
      <c r="B17" s="508"/>
      <c r="C17" s="463"/>
      <c r="D17" s="1550">
        <v>3</v>
      </c>
      <c r="E17" s="1557" t="s">
        <v>1104</v>
      </c>
      <c r="F17" s="1556"/>
      <c r="G17" s="480" t="s">
        <v>1105</v>
      </c>
      <c r="H17" s="1563"/>
    </row>
    <row customHeight="1" ht="45">
      <c r="A18" s="1505">
        <v>1</v>
      </c>
      <c r="B18" s="508"/>
      <c r="C18" s="1507"/>
      <c r="D18" s="1550" t="s">
        <v>90</v>
      </c>
      <c r="E18" s="1557" t="s">
        <v>1106</v>
      </c>
      <c r="F18" s="1556"/>
      <c r="G18" s="480" t="s">
        <v>1105</v>
      </c>
      <c r="H18" s="1563"/>
      <c r="I18" s="858"/>
    </row>
    <row customHeight="1" ht="22.5">
      <c r="A19" s="508"/>
      <c r="B19" s="508"/>
      <c r="C19" s="463"/>
      <c r="D19" s="1550" t="s">
        <v>111</v>
      </c>
      <c r="E19" s="1557" t="s">
        <v>1107</v>
      </c>
      <c r="F19" s="1551" t="s">
        <v>304</v>
      </c>
      <c r="G19" s="2318" t="s">
        <v>1108</v>
      </c>
      <c r="H19" s="481"/>
    </row>
    <row s="6344" customFormat="1" customHeight="1" ht="5.25" hidden="1">
      <c r="A20" s="508"/>
      <c r="B20" s="508"/>
      <c r="C20" s="1559"/>
      <c r="D20" s="1558" t="s">
        <v>1027</v>
      </c>
      <c r="E20" s="1021"/>
      <c r="F20" s="1020"/>
      <c r="G20" s="2319"/>
    </row>
    <row customHeight="1" ht="15">
      <c r="A21" s="508"/>
      <c r="B21" s="508"/>
      <c r="C21" s="463"/>
      <c r="D21" s="473"/>
      <c r="E21" s="421" t="s">
        <v>339</v>
      </c>
      <c r="F21" s="475"/>
      <c r="G21" s="2320"/>
      <c r="H21" s="1563"/>
    </row>
    <row s="3130" customFormat="1" customHeight="1" ht="24.75">
      <c r="A22" s="508"/>
      <c r="B22" s="508"/>
      <c r="C22" s="508"/>
      <c r="D22" s="1550" t="s">
        <v>91</v>
      </c>
      <c r="E22" s="480" t="s">
        <v>1109</v>
      </c>
      <c r="F22" s="1556"/>
      <c r="G22" s="480" t="s">
        <v>1110</v>
      </c>
      <c r="H22" s="1562"/>
    </row>
    <row s="3130" customFormat="1" customHeight="1" ht="18.75">
      <c r="A23" s="508"/>
      <c r="B23" s="508"/>
      <c r="C23" s="508"/>
      <c r="D23" s="1550" t="s">
        <v>92</v>
      </c>
      <c r="E23" s="1557" t="s">
        <v>1111</v>
      </c>
      <c r="F23" s="1561"/>
      <c r="G23" s="480" t="s">
        <v>1112</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E9ADE-5DEF-19C2-16C1-B5D67AC2645F}" mc:Ignorable="x14ac xr xr2 xr3">
  <dimension ref="A1:IT23"/>
  <sheetViews>
    <sheetView topLeftCell="A1" showGridLines="0" zoomScale="90" workbookViewId="0">
      <selection activeCell="A1" sqref="A1"/>
    </sheetView>
  </sheetViews>
  <sheetFormatPr defaultColWidth="9.140625" customHeight="1" defaultRowHeight="14.25"/>
  <cols>
    <col min="1" max="1" style="3061" width="9.140625" hidden="1"/>
    <col min="2" max="2" style="3644" width="9.140625" hidden="1"/>
    <col min="3" max="3" style="3061" width="3.7109375" hidden="1" customWidth="1"/>
    <col min="4" max="4" style="3273" width="3.8515625" customWidth="1"/>
    <col min="5" max="5" style="3061" width="6.28125" customWidth="1"/>
    <col min="6" max="6" style="3061" width="46.7109375" customWidth="1"/>
    <col min="7" max="8" style="3061" width="16.7109375" customWidth="1"/>
    <col min="9" max="9" style="3061" width="35.28125" customWidth="1"/>
    <col min="10" max="10" style="3061" width="89.57421875" customWidth="1"/>
    <col min="11" max="11" style="2665" width="3.7109375" customWidth="1"/>
    <col min="12" max="14" style="2665" width="9.140625"/>
    <col min="15" max="15" style="2631" width="25.7109375" customWidth="1"/>
    <col min="16" max="16" style="2665" width="14.421875" customWidth="1"/>
    <col min="17" max="20" style="2632" width="9.140625"/>
    <col min="21" max="254" style="3061" width="9.140625"/>
  </cols>
  <sheetData>
    <row customHeight="1" ht="14.25" hidden="1"/>
    <row s="2666"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2" customFormat="1" customHeight="1" ht="5.25" hidden="1">
      <c r="A3" s="502"/>
      <c r="D3" s="500"/>
      <c r="F3" s="233" t="s">
        <v>82</v>
      </c>
      <c r="G3" s="500" t="s">
        <v>83</v>
      </c>
      <c r="H3" s="500"/>
      <c r="I3" s="500"/>
      <c r="J3" s="213" t="s">
        <v>84</v>
      </c>
      <c r="K3" s="233" t="s">
        <v>82</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7" customFormat="1" customHeight="1" ht="14.25">
      <c r="A4" s="1163"/>
      <c r="B4" s="1168"/>
      <c r="C4" s="1163"/>
      <c r="D4" s="1525"/>
      <c r="E4" s="515"/>
      <c r="F4" s="515"/>
      <c r="G4" s="515"/>
      <c r="H4" s="515"/>
      <c r="I4" s="515"/>
      <c r="J4" s="152"/>
      <c r="K4" s="233"/>
      <c r="L4" s="506"/>
      <c r="M4" s="506"/>
      <c r="N4" s="506"/>
      <c r="O4" s="212"/>
      <c r="P4" s="506"/>
      <c r="Q4" s="211"/>
      <c r="R4" s="211"/>
      <c r="S4" s="211"/>
      <c r="T4" s="211"/>
    </row>
    <row s="2657"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7" customFormat="1" customHeight="1" ht="14.25">
      <c r="A6" s="1163"/>
      <c r="B6" s="1168"/>
      <c r="C6" s="1163"/>
      <c r="D6" s="1525"/>
      <c r="E6" s="515"/>
      <c r="F6" s="153"/>
      <c r="G6" s="153"/>
      <c r="H6" s="153"/>
      <c r="I6" s="153"/>
      <c r="J6" s="154"/>
      <c r="K6" s="506"/>
      <c r="L6" s="506"/>
      <c r="M6" s="506"/>
      <c r="N6" s="506"/>
      <c r="O6" s="212"/>
      <c r="P6" s="506"/>
      <c r="Q6" s="211"/>
      <c r="R6" s="211"/>
      <c r="S6" s="211"/>
      <c r="T6" s="211"/>
    </row>
    <row s="2657" customFormat="1" customHeight="1" ht="14.25">
      <c r="A7" s="1163"/>
      <c r="B7" s="1168"/>
      <c r="C7" s="1163"/>
      <c r="D7" s="1525"/>
      <c r="E7" s="1955" t="s">
        <v>298</v>
      </c>
      <c r="F7" s="1956"/>
      <c r="G7" s="1956"/>
      <c r="H7" s="1956"/>
      <c r="I7" s="1956"/>
      <c r="J7" s="2321" t="s">
        <v>299</v>
      </c>
      <c r="K7" s="506"/>
      <c r="L7" s="506"/>
      <c r="M7" s="506"/>
      <c r="N7" s="506"/>
      <c r="O7" s="212"/>
      <c r="P7" s="506"/>
      <c r="Q7" s="211"/>
      <c r="R7" s="211"/>
      <c r="S7" s="211"/>
      <c r="T7" s="211"/>
    </row>
    <row s="2657" customFormat="1" customHeight="1" ht="20.25">
      <c r="A8" s="1163"/>
      <c r="B8" s="1168"/>
      <c r="C8" s="1163"/>
      <c r="D8" s="1525"/>
      <c r="E8" s="1585" t="s">
        <v>87</v>
      </c>
      <c r="F8" s="1570" t="s">
        <v>1113</v>
      </c>
      <c r="G8" s="1570" t="s">
        <v>47</v>
      </c>
      <c r="H8" s="1570" t="s">
        <v>49</v>
      </c>
      <c r="I8" s="1570" t="s">
        <v>1114</v>
      </c>
      <c r="J8" s="2322"/>
      <c r="K8" s="506"/>
      <c r="L8" s="506"/>
      <c r="M8" s="506"/>
      <c r="N8" s="506"/>
      <c r="O8" s="212"/>
      <c r="P8" s="506"/>
      <c r="Q8" s="211"/>
      <c r="R8" s="211"/>
      <c r="S8" s="211"/>
      <c r="T8" s="211"/>
    </row>
    <row s="2666" customFormat="1" customHeight="1" ht="22.5">
      <c r="A9" s="1953"/>
      <c r="B9" s="1168">
        <v>1</v>
      </c>
      <c r="C9" s="1168"/>
      <c r="D9" s="807"/>
      <c r="E9" s="1514">
        <v>1</v>
      </c>
      <c r="F9" s="1584"/>
      <c r="G9" s="1521"/>
      <c r="H9" s="1521"/>
      <c r="I9" s="1568"/>
      <c r="J9" s="2323" t="s">
        <v>1115</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6" customFormat="1" customHeight="1" ht="15">
      <c r="A10" s="1953"/>
      <c r="B10" s="1168"/>
      <c r="C10" s="418"/>
      <c r="D10" s="807"/>
      <c r="E10" s="1571"/>
      <c r="F10" s="1530" t="s">
        <v>1116</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7"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7"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7"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9" customFormat="1" customHeight="1" ht="10.5">
      <c r="B14" s="840"/>
      <c r="D14" s="168"/>
      <c r="K14" s="506"/>
      <c r="L14" s="506"/>
      <c r="M14" s="506"/>
      <c r="N14" s="506"/>
      <c r="O14" s="212"/>
      <c r="P14" s="506"/>
      <c r="Q14" s="211"/>
      <c r="R14" s="211"/>
      <c r="S14" s="211"/>
      <c r="T14" s="211"/>
    </row>
    <row s="2689"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3B98FC-53F8-C072-4368-79A2AA094E63}" mc:Ignorable="x14ac xr xr2 xr3">
  <sheetPr>
    <tabColor rgb="FFCCCCFF"/>
  </sheetPr>
  <dimension ref="A1:AR130"/>
  <sheetViews>
    <sheetView topLeftCell="A1" showGridLines="0" zoomScale="90" workbookViewId="0">
      <selection activeCell="J33" sqref="J33:J36"/>
    </sheetView>
  </sheetViews>
  <sheetFormatPr defaultColWidth="9.140625" customHeight="1" defaultRowHeight="11.25"/>
  <cols>
    <col min="1" max="2" style="3052" width="3.7109375" hidden="1" customWidth="1"/>
    <col min="3" max="3" style="3053" width="3.7109375" customWidth="1"/>
    <col min="4" max="4" style="3053" width="6.140625" customWidth="1"/>
    <col min="5" max="5" style="3053" width="43.140625" customWidth="1"/>
    <col min="6" max="6" style="2883" width="15.00390625" customWidth="1"/>
    <col min="7" max="7" style="3053" width="43.140625" customWidth="1"/>
    <col min="8" max="8" style="3053" width="3.7109375" customWidth="1"/>
    <col min="9" max="9" style="3053" width="5.421875" customWidth="1"/>
    <col min="10" max="10" style="3053" width="47.8515625" customWidth="1"/>
    <col min="11" max="12" style="3053" width="3.7109375" customWidth="1"/>
    <col min="13" max="13" style="3053" width="5.7109375" customWidth="1"/>
    <col min="14" max="14" style="3053" width="28.140625" customWidth="1"/>
    <col min="15" max="16" style="3053" width="3.7109375" customWidth="1"/>
    <col min="17" max="17" style="3053" width="5.7109375" customWidth="1"/>
    <col min="18" max="18" style="3053" width="34.421875" customWidth="1"/>
    <col min="19" max="20" style="3054" width="3.7109375" customWidth="1"/>
    <col min="21" max="21" style="3054" width="5.7109375" customWidth="1"/>
    <col min="22" max="22" style="3054" width="34.421875" customWidth="1"/>
    <col min="23" max="23" style="3053" width="30.7109375" customWidth="1"/>
    <col min="24" max="24" style="3053" width="3.7109375" customWidth="1"/>
    <col min="25" max="28" style="2801" width="9.8515625" hidden="1" customWidth="1"/>
    <col min="29" max="29" style="2801" width="27.00390625" hidden="1" customWidth="1"/>
    <col min="30" max="30" style="2801" width="10.57421875" hidden="1" customWidth="1"/>
    <col min="31" max="31" style="2801" width="10.7109375" hidden="1" customWidth="1"/>
    <col min="32" max="32" style="2801" width="10.00390625" hidden="1" customWidth="1"/>
    <col min="33" max="33" style="2801" width="12.8515625" hidden="1" customWidth="1"/>
    <col min="34" max="34" style="2801" width="10.28125" hidden="1" customWidth="1"/>
    <col min="35" max="35" style="2801" width="15.8515625" hidden="1" customWidth="1"/>
    <col min="36" max="36" style="2801" width="19.421875" hidden="1" customWidth="1"/>
    <col min="37" max="37" style="2801" width="11.00390625" hidden="1" customWidth="1"/>
    <col min="38" max="38" style="2801" width="23.57421875" hidden="1" customWidth="1"/>
    <col min="39" max="39" style="2801" width="23.8515625" hidden="1" customWidth="1"/>
    <col min="40" max="40" style="2801" width="25.28125" hidden="1" customWidth="1"/>
    <col min="41" max="41" style="2801" width="16.8515625" hidden="1" customWidth="1"/>
    <col min="42" max="42" style="2801" width="29.57421875" hidden="1" customWidth="1"/>
    <col min="43" max="43" style="2801" width="29.8515625" hidden="1" customWidth="1"/>
    <col min="44" max="44" style="3053" width="9.140625" hidden="1"/>
  </cols>
  <sheetData>
    <row customHeight="1" ht="11.25" hidden="1">
      <c r="A1" s="142"/>
    </row>
    <row customHeight="1" ht="11.25" hidden="1"/>
    <row customHeight="1" ht="11.25" hidden="1"/>
    <row customHeight="1" ht="3"/>
    <row s="2778"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8" customFormat="1" customHeight="1" ht="15">
      <c r="A6" s="591"/>
      <c r="B6" s="591"/>
      <c r="C6" s="591"/>
      <c r="D6" s="2025" t="str">
        <f>IF(org=0,"Не определено",org)</f>
        <v>Филиал "Смоленская ГРЭС" ПАО "Юнипро"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8"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8"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87</v>
      </c>
      <c r="E9" s="1955" t="s">
        <v>122</v>
      </c>
      <c r="F9" s="1957"/>
      <c r="G9" s="1971" t="s">
        <v>105</v>
      </c>
      <c r="H9" s="1971" t="s">
        <v>87</v>
      </c>
      <c r="I9" s="1971"/>
      <c r="J9" s="1971" t="s">
        <v>123</v>
      </c>
      <c r="K9" s="2026" t="s">
        <v>124</v>
      </c>
      <c r="L9" s="2026"/>
      <c r="M9" s="2026"/>
      <c r="N9" s="2026"/>
      <c r="O9" s="2026" t="s">
        <v>125</v>
      </c>
      <c r="P9" s="2026"/>
      <c r="Q9" s="2026"/>
      <c r="R9" s="2026"/>
      <c r="S9" s="2026" t="s">
        <v>126</v>
      </c>
      <c r="T9" s="2026"/>
      <c r="U9" s="2026"/>
      <c r="V9" s="2026"/>
      <c r="W9" s="1971" t="s">
        <v>127</v>
      </c>
    </row>
    <row customHeight="1" ht="30">
      <c r="D10" s="1971"/>
      <c r="E10" s="1314" t="s">
        <v>88</v>
      </c>
      <c r="F10" s="1314" t="s">
        <v>128</v>
      </c>
      <c r="G10" s="1971"/>
      <c r="H10" s="1971"/>
      <c r="I10" s="1971"/>
      <c r="J10" s="1971"/>
      <c r="K10" s="96" t="s">
        <v>108</v>
      </c>
      <c r="L10" s="1971" t="s">
        <v>87</v>
      </c>
      <c r="M10" s="1971"/>
      <c r="N10" s="96" t="s">
        <v>129</v>
      </c>
      <c r="O10" s="96" t="s">
        <v>108</v>
      </c>
      <c r="P10" s="1971" t="s">
        <v>87</v>
      </c>
      <c r="Q10" s="1971"/>
      <c r="R10" s="96" t="s">
        <v>129</v>
      </c>
      <c r="S10" s="271" t="s">
        <v>108</v>
      </c>
      <c r="T10" s="1971" t="s">
        <v>87</v>
      </c>
      <c r="U10" s="1971"/>
      <c r="V10" s="271" t="s">
        <v>88</v>
      </c>
      <c r="W10" s="1971"/>
      <c r="Z10" s="1288" t="s">
        <v>130</v>
      </c>
      <c r="AA10" s="1288" t="s">
        <v>131</v>
      </c>
      <c r="AB10" s="1288" t="s">
        <v>132</v>
      </c>
      <c r="AC10" s="1288" t="s">
        <v>133</v>
      </c>
      <c r="AD10" s="1288" t="s">
        <v>134</v>
      </c>
      <c r="AE10" s="1288" t="s">
        <v>135</v>
      </c>
      <c r="AF10" s="1288" t="s">
        <v>136</v>
      </c>
      <c r="AG10" s="1288" t="s">
        <v>137</v>
      </c>
      <c r="AH10" s="1288" t="s">
        <v>138</v>
      </c>
      <c r="AI10" s="1288" t="s">
        <v>139</v>
      </c>
      <c r="AJ10" s="1288" t="s">
        <v>140</v>
      </c>
      <c r="AK10" s="1288" t="s">
        <v>141</v>
      </c>
      <c r="AL10" s="1288" t="s">
        <v>142</v>
      </c>
      <c r="AM10" s="1288" t="s">
        <v>143</v>
      </c>
      <c r="AN10" s="1288" t="s">
        <v>144</v>
      </c>
      <c r="AO10" s="1288" t="s">
        <v>145</v>
      </c>
      <c r="AP10" s="1288" t="s">
        <v>146</v>
      </c>
      <c r="AQ10" s="1288" t="s">
        <v>147</v>
      </c>
    </row>
    <row s="2802" customFormat="1" customHeight="1" ht="12" hidden="1">
      <c r="D11" s="1268" t="s">
        <v>109</v>
      </c>
      <c r="E11" s="1268" t="s">
        <v>110</v>
      </c>
      <c r="F11" s="1268"/>
      <c r="G11" s="1268" t="s">
        <v>89</v>
      </c>
      <c r="H11" s="2018" t="s">
        <v>111</v>
      </c>
      <c r="I11" s="2018"/>
      <c r="J11" s="1268" t="s">
        <v>91</v>
      </c>
      <c r="K11" s="1268" t="s">
        <v>92</v>
      </c>
      <c r="L11" s="2018" t="s">
        <v>112</v>
      </c>
      <c r="M11" s="2018"/>
      <c r="N11" s="1268" t="s">
        <v>148</v>
      </c>
      <c r="O11" s="1268" t="s">
        <v>149</v>
      </c>
      <c r="P11" s="2018" t="s">
        <v>150</v>
      </c>
      <c r="Q11" s="2018"/>
      <c r="R11" s="1268" t="s">
        <v>151</v>
      </c>
      <c r="S11" s="1268" t="s">
        <v>150</v>
      </c>
      <c r="T11" s="2018" t="s">
        <v>151</v>
      </c>
      <c r="U11" s="2018"/>
      <c r="V11" s="1268" t="s">
        <v>152</v>
      </c>
      <c r="W11" s="1268" t="s">
        <v>153</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7" customFormat="1" customHeight="1" ht="17.25">
      <c r="A13" s="314"/>
      <c r="C13" s="195"/>
      <c r="D13" s="1991">
        <v>1</v>
      </c>
      <c r="E13" s="1993" t="s">
        <v>154</v>
      </c>
      <c r="F13" s="1995" t="s">
        <v>61</v>
      </c>
      <c r="G13" s="2822" t="str">
        <f>INDEX(HEAT_PT_VED_NAME,MATCH(4190066,HEAT_PT_VED_ID,0))</f>
        <v>Производство тепловой энергии. Комбинированная выработка с уст. мощностью производства электрической энергии 25 МВт и более</v>
      </c>
      <c r="H13" s="2823"/>
      <c r="I13" s="2823">
        <v>1</v>
      </c>
      <c r="J13" s="2824" t="s">
        <v>155</v>
      </c>
      <c r="K13" s="2825" t="s">
        <v>61</v>
      </c>
      <c r="L13" s="2826"/>
      <c r="M13" s="2826" t="s">
        <v>109</v>
      </c>
      <c r="N13" s="2827" t="str">
        <f>IF(Z13="","",INDEX(TERRITORY_MR_LIST,MATCH(Z13,TERRITORY_LIST_ID,0)))</f>
        <v>Территория 1</v>
      </c>
      <c r="O13" s="2825" t="s">
        <v>56</v>
      </c>
      <c r="P13" s="2826"/>
      <c r="Q13" s="2826" t="s">
        <v>109</v>
      </c>
      <c r="R13" s="2828" t="s">
        <v>24</v>
      </c>
      <c r="S13" s="2829" t="s">
        <v>56</v>
      </c>
      <c r="T13" s="2826"/>
      <c r="U13" s="2826" t="s">
        <v>109</v>
      </c>
      <c r="V13" s="2828" t="s">
        <v>24</v>
      </c>
      <c r="W13" s="2824"/>
      <c r="Y13" s="1296"/>
      <c r="Z13" s="1296" t="s">
        <v>97</v>
      </c>
      <c r="AA13" s="1296"/>
      <c r="AB13" s="1296" t="s">
        <v>156</v>
      </c>
      <c r="AC13" s="1296" t="s">
        <v>157</v>
      </c>
      <c r="AD13" s="1296" t="s">
        <v>158</v>
      </c>
      <c r="AE13" s="1296" t="s">
        <v>159</v>
      </c>
      <c r="AF13" s="1296" t="s">
        <v>160</v>
      </c>
      <c r="AG13" s="1296" t="s">
        <v>161</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Производство тепловой энергии. Комбинированная выработка с уст. мощностью производства электрической энергии 25 МВт и более</v>
      </c>
      <c r="AJ13" s="1296" t="str">
        <f>IF($J$13=0,"",$J$13)</f>
        <v>Тарифы на тепловую энергию (мощность) на коллекторах источника тепловой энергии</v>
      </c>
      <c r="AK13" s="1296" t="str">
        <f>IF($K$13="нет","без дифференциации",IF($N$13=0,"",$N$13))</f>
        <v>Территория 1</v>
      </c>
      <c r="AL13" s="1296" t="str">
        <f>IF($O$13="нет","без дифференциации",IF($R$13=0,"",$R$13))</f>
        <v>без дифференциации</v>
      </c>
      <c r="AM13" s="1296" t="str">
        <f>IF($S$13="нет","без дифференциации",IF($V$13=0,"",$V$13))</f>
        <v>без дифференциации</v>
      </c>
      <c r="AN13" s="1296">
        <f>$I$13</f>
        <v>1</v>
      </c>
      <c r="AO13" s="1296" t="str">
        <f>$I$13&amp;"."&amp;$M$13</f>
        <v>1.1</v>
      </c>
      <c r="AP13" s="1296" t="str">
        <f>$I$13&amp;"."&amp;$M$13&amp;"."&amp;$Q$13</f>
        <v>1.1.1</v>
      </c>
      <c r="AQ13" s="1296" t="str">
        <f>$I$13&amp;"."&amp;$M$13&amp;"."&amp;$Q$13&amp;"."&amp;$U$13</f>
        <v>1.1.1.1</v>
      </c>
    </row>
    <row s="2817" customFormat="1" customHeight="1" ht="17.25">
      <c r="A14" s="314"/>
      <c r="C14" s="313"/>
      <c r="D14" s="1991"/>
      <c r="E14" s="1993"/>
      <c r="F14" s="1996"/>
      <c r="G14" s="2822"/>
      <c r="H14" s="2823"/>
      <c r="I14" s="2823"/>
      <c r="J14" s="2824"/>
      <c r="K14" s="2833"/>
      <c r="L14" s="2826"/>
      <c r="M14" s="2826"/>
      <c r="N14" s="2827"/>
      <c r="O14" s="2833"/>
      <c r="P14" s="2826"/>
      <c r="Q14" s="2826"/>
      <c r="R14" s="2828" t="s">
        <v>24</v>
      </c>
      <c r="S14" s="2829"/>
      <c r="T14" s="2834"/>
      <c r="U14" s="2835"/>
      <c r="V14" s="2836" t="s">
        <v>162</v>
      </c>
      <c r="W14" s="2837"/>
      <c r="Y14" s="1288"/>
      <c r="Z14" s="1288"/>
      <c r="AA14" s="1288"/>
      <c r="AB14" s="1288"/>
      <c r="AC14" s="1288"/>
      <c r="AD14" s="1288"/>
      <c r="AE14" s="1288"/>
      <c r="AF14" s="1288"/>
      <c r="AG14" s="1288"/>
      <c r="AH14" s="1288"/>
      <c r="AI14" s="1288"/>
      <c r="AJ14" s="1288"/>
      <c r="AK14" s="1288"/>
      <c r="AL14" s="1288"/>
      <c r="AM14" s="1288"/>
      <c r="AN14" s="1288"/>
      <c r="AO14" s="1288"/>
      <c r="AP14" s="1288"/>
      <c r="AQ14" s="1288"/>
    </row>
    <row s="2838" customFormat="1" customHeight="1" ht="17.25">
      <c r="A15" s="314"/>
      <c r="C15" s="195"/>
      <c r="D15" s="1991"/>
      <c r="E15" s="1993"/>
      <c r="F15" s="1996"/>
      <c r="G15" s="2822"/>
      <c r="H15" s="2839"/>
      <c r="I15" s="2839"/>
      <c r="J15" s="2840"/>
      <c r="K15" s="2833"/>
      <c r="L15" s="2839"/>
      <c r="M15" s="2839"/>
      <c r="N15" s="2841"/>
      <c r="O15" s="2842"/>
      <c r="P15" s="2843"/>
      <c r="Q15" s="2844"/>
      <c r="R15" s="2845" t="s">
        <v>163</v>
      </c>
      <c r="S15" s="2846"/>
      <c r="T15" s="2847"/>
      <c r="U15" s="2848"/>
      <c r="V15" s="2849"/>
      <c r="W15" s="2850"/>
      <c r="Y15" s="1296"/>
      <c r="Z15" s="1296"/>
      <c r="AA15" s="1296"/>
      <c r="AB15" s="1296"/>
      <c r="AC15" s="1296"/>
      <c r="AD15" s="1296"/>
      <c r="AE15" s="1296"/>
      <c r="AF15" s="1296"/>
      <c r="AG15" s="1296"/>
      <c r="AH15" s="1296"/>
      <c r="AI15" s="1296"/>
      <c r="AJ15" s="1296"/>
      <c r="AK15" s="1296"/>
      <c r="AL15" s="1296"/>
      <c r="AM15" s="1296"/>
      <c r="AN15" s="1296"/>
      <c r="AO15" s="1296"/>
      <c r="AP15" s="1296"/>
      <c r="AQ15" s="1296"/>
    </row>
    <row s="2838" customFormat="1" customHeight="1" ht="17.25">
      <c r="A16" s="314"/>
      <c r="C16" s="313"/>
      <c r="D16" s="1991"/>
      <c r="E16" s="1993"/>
      <c r="F16" s="1996"/>
      <c r="G16" s="2822"/>
      <c r="H16" s="2839"/>
      <c r="I16" s="2839"/>
      <c r="J16" s="2840"/>
      <c r="K16" s="2842"/>
      <c r="L16" s="2851"/>
      <c r="M16" s="2852"/>
      <c r="N16" s="2853" t="s">
        <v>164</v>
      </c>
      <c r="O16" s="2854"/>
      <c r="P16" s="2855"/>
      <c r="Q16" s="2856"/>
      <c r="R16" s="2857"/>
      <c r="S16" s="2858"/>
      <c r="T16" s="2859"/>
      <c r="U16" s="2860"/>
      <c r="V16" s="2861"/>
      <c r="W16" s="2862"/>
      <c r="Y16" s="1288"/>
      <c r="Z16" s="1288"/>
      <c r="AA16" s="1288"/>
      <c r="AB16" s="1288"/>
      <c r="AC16" s="1288"/>
      <c r="AD16" s="1288"/>
      <c r="AE16" s="1288"/>
      <c r="AF16" s="1288"/>
      <c r="AG16" s="1288"/>
      <c r="AH16" s="1288"/>
      <c r="AI16" s="1288"/>
      <c r="AJ16" s="1288"/>
      <c r="AK16" s="1288"/>
      <c r="AL16" s="1288"/>
      <c r="AM16" s="1288"/>
      <c r="AN16" s="1288"/>
      <c r="AO16" s="1288"/>
      <c r="AP16" s="1288"/>
      <c r="AQ16" s="1288"/>
    </row>
    <row s="2817" customFormat="1" customHeight="1" ht="17.25">
      <c r="A17" s="314"/>
      <c r="C17" s="313"/>
      <c r="D17" s="1992"/>
      <c r="E17" s="1994"/>
      <c r="F17" s="1997"/>
      <c r="G17" s="2866"/>
      <c r="H17" s="2867"/>
      <c r="I17" s="2868"/>
      <c r="J17" s="2869" t="s">
        <v>165</v>
      </c>
      <c r="K17" s="2870"/>
      <c r="L17" s="2871"/>
      <c r="M17" s="2872"/>
      <c r="N17" s="2873"/>
      <c r="O17" s="2874"/>
      <c r="P17" s="2875"/>
      <c r="Q17" s="2876"/>
      <c r="R17" s="2877"/>
      <c r="S17" s="2878"/>
      <c r="T17" s="2879"/>
      <c r="U17" s="2880"/>
      <c r="V17" s="2881"/>
      <c r="W17" s="2882"/>
      <c r="Y17" s="1288"/>
      <c r="Z17" s="1288"/>
      <c r="AA17" s="1288"/>
      <c r="AB17" s="1288"/>
      <c r="AC17" s="1288"/>
      <c r="AD17" s="1288"/>
      <c r="AE17" s="1288"/>
      <c r="AF17" s="1288"/>
      <c r="AG17" s="1288"/>
      <c r="AH17" s="1288"/>
      <c r="AI17" s="1288"/>
      <c r="AJ17" s="1288"/>
      <c r="AK17" s="1288"/>
      <c r="AL17" s="1288"/>
      <c r="AM17" s="1288"/>
      <c r="AN17" s="1288"/>
      <c r="AO17" s="1288"/>
      <c r="AP17" s="1288"/>
      <c r="AQ17" s="1288"/>
    </row>
    <row s="2883" customFormat="1" customHeight="1" ht="17.25">
      <c r="A18" s="314"/>
      <c r="C18" s="195"/>
      <c r="D18" s="1991">
        <v>2</v>
      </c>
      <c r="E18" s="1993" t="s">
        <v>166</v>
      </c>
      <c r="F18" s="1995" t="s">
        <v>61</v>
      </c>
      <c r="G18" s="2822" t="str">
        <f>"Производство тепловой энергии. Комбинированная выработка с уст. мощностью производства электрической энергии 25 МВт и более"&amp;", "&amp;INDEX(HEAT_PT_VED_NAME,MATCH(4190068,HEAT_PT_VED_ID,0))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823"/>
      <c r="I18" s="2823">
        <v>1</v>
      </c>
      <c r="J18" s="2824" t="s">
        <v>167</v>
      </c>
      <c r="K18" s="2825" t="s">
        <v>61</v>
      </c>
      <c r="L18" s="2826"/>
      <c r="M18" s="2826" t="s">
        <v>109</v>
      </c>
      <c r="N18" s="2827" t="str">
        <f>IF(Z18="","",INDEX(TERRITORY_MR_LIST,MATCH(Z18,TERRITORY_LIST_ID,0)))</f>
        <v>Территория 1</v>
      </c>
      <c r="O18" s="2825" t="s">
        <v>56</v>
      </c>
      <c r="P18" s="2826"/>
      <c r="Q18" s="2826" t="s">
        <v>109</v>
      </c>
      <c r="R18" s="2828" t="s">
        <v>24</v>
      </c>
      <c r="S18" s="2829" t="s">
        <v>56</v>
      </c>
      <c r="T18" s="2826"/>
      <c r="U18" s="2826" t="s">
        <v>109</v>
      </c>
      <c r="V18" s="2828" t="s">
        <v>24</v>
      </c>
      <c r="W18" s="2824"/>
      <c r="X18" s="1296"/>
      <c r="Y18" s="1296"/>
      <c r="Z18" s="1296" t="s">
        <v>97</v>
      </c>
      <c r="AA18" s="1296"/>
      <c r="AB18" s="1296" t="s">
        <v>168</v>
      </c>
      <c r="AC18" s="1296" t="s">
        <v>169</v>
      </c>
      <c r="AD18" s="1296" t="s">
        <v>170</v>
      </c>
      <c r="AE18" s="1296" t="s">
        <v>171</v>
      </c>
      <c r="AF18" s="1296" t="s">
        <v>172</v>
      </c>
      <c r="AG18" s="1296" t="s">
        <v>173</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296" t="str">
        <f>IF($J$18=0,"",$J$18)</f>
        <v>Тарифы на тепловую энергию (мощность), поставляемую потребителям
</v>
      </c>
      <c r="AK18" s="1296" t="str">
        <f>IF($K$18="нет","без дифференциации",IF($N$18=0,"",$N$18))</f>
        <v>Территория 1</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83" customFormat="1" customHeight="1" ht="17.25">
      <c r="A19" s="314"/>
      <c r="C19" s="313"/>
      <c r="D19" s="1991"/>
      <c r="E19" s="1993"/>
      <c r="F19" s="1996"/>
      <c r="G19" s="2822"/>
      <c r="H19" s="2823"/>
      <c r="I19" s="2823"/>
      <c r="J19" s="2824"/>
      <c r="K19" s="2833"/>
      <c r="L19" s="2826"/>
      <c r="M19" s="2826"/>
      <c r="N19" s="2827"/>
      <c r="O19" s="2833"/>
      <c r="P19" s="2826"/>
      <c r="Q19" s="2826"/>
      <c r="R19" s="2828" t="s">
        <v>24</v>
      </c>
      <c r="S19" s="2829"/>
      <c r="T19" s="2885"/>
      <c r="U19" s="2886"/>
      <c r="V19" s="2887" t="s">
        <v>162</v>
      </c>
      <c r="W19" s="288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83" customFormat="1" customHeight="1" ht="17.25">
      <c r="A20" s="314"/>
      <c r="C20" s="313"/>
      <c r="D20" s="1992"/>
      <c r="E20" s="1994"/>
      <c r="F20" s="1996"/>
      <c r="G20" s="2866"/>
      <c r="H20" s="2839"/>
      <c r="I20" s="2839"/>
      <c r="J20" s="2840"/>
      <c r="K20" s="2833"/>
      <c r="L20" s="2839"/>
      <c r="M20" s="2839"/>
      <c r="N20" s="2841"/>
      <c r="O20" s="2842"/>
      <c r="P20" s="2889"/>
      <c r="Q20" s="2890"/>
      <c r="R20" s="2891" t="s">
        <v>163</v>
      </c>
      <c r="S20" s="2892"/>
      <c r="T20" s="2893"/>
      <c r="U20" s="2894"/>
      <c r="V20" s="2895"/>
      <c r="W20" s="2896"/>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83" customFormat="1" customHeight="1" ht="17.25">
      <c r="A21" s="314"/>
      <c r="C21" s="313"/>
      <c r="D21" s="1992"/>
      <c r="E21" s="1994"/>
      <c r="F21" s="1996"/>
      <c r="G21" s="2866"/>
      <c r="H21" s="2839"/>
      <c r="I21" s="2839"/>
      <c r="J21" s="2840"/>
      <c r="K21" s="2842"/>
      <c r="L21" s="2897"/>
      <c r="M21" s="2898"/>
      <c r="N21" s="2899" t="s">
        <v>164</v>
      </c>
      <c r="O21" s="2900"/>
      <c r="P21" s="2901"/>
      <c r="Q21" s="2902"/>
      <c r="R21" s="2903"/>
      <c r="S21" s="2904"/>
      <c r="T21" s="2905"/>
      <c r="U21" s="2906"/>
      <c r="V21" s="2907"/>
      <c r="W21" s="290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83" customFormat="1" customHeight="1" ht="17.25">
      <c r="A22" s="314"/>
      <c r="C22" s="313"/>
      <c r="D22" s="1992"/>
      <c r="E22" s="1994"/>
      <c r="F22" s="1997"/>
      <c r="G22" s="2866"/>
      <c r="H22" s="2909"/>
      <c r="I22" s="2910"/>
      <c r="J22" s="2911" t="s">
        <v>165</v>
      </c>
      <c r="K22" s="2912"/>
      <c r="L22" s="2913"/>
      <c r="M22" s="2914"/>
      <c r="N22" s="2915"/>
      <c r="O22" s="2916"/>
      <c r="P22" s="2917"/>
      <c r="Q22" s="2918"/>
      <c r="R22" s="2919"/>
      <c r="S22" s="2920"/>
      <c r="T22" s="2921"/>
      <c r="U22" s="2922"/>
      <c r="V22" s="2923"/>
      <c r="W22" s="2924"/>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83" customFormat="1" customHeight="1" ht="17.25">
      <c r="A23" s="314"/>
      <c r="C23" s="195"/>
      <c r="D23" s="1991">
        <v>3</v>
      </c>
      <c r="E23" s="1993" t="s">
        <v>174</v>
      </c>
      <c r="F23" s="1995" t="s">
        <v>61</v>
      </c>
      <c r="G23" s="2822" t="str">
        <f>INDEX(HEAT_PT_VED_NAME,MATCH(4190067,HEAT_PT_VED_ID,0))</f>
        <v>Производство. Теплоноситель</v>
      </c>
      <c r="H23" s="2823"/>
      <c r="I23" s="2823">
        <v>1</v>
      </c>
      <c r="J23" s="2824" t="s">
        <v>175</v>
      </c>
      <c r="K23" s="2825" t="s">
        <v>61</v>
      </c>
      <c r="L23" s="2826"/>
      <c r="M23" s="2826" t="s">
        <v>109</v>
      </c>
      <c r="N23" s="2827" t="str">
        <f>IF(Z23="","",INDEX(TERRITORY_MR_LIST,MATCH(Z23,TERRITORY_LIST_ID,0)))</f>
        <v>Территория 1</v>
      </c>
      <c r="O23" s="2825" t="s">
        <v>56</v>
      </c>
      <c r="P23" s="2826"/>
      <c r="Q23" s="2826" t="s">
        <v>109</v>
      </c>
      <c r="R23" s="2828" t="s">
        <v>24</v>
      </c>
      <c r="S23" s="2829" t="s">
        <v>56</v>
      </c>
      <c r="T23" s="2826"/>
      <c r="U23" s="2826" t="s">
        <v>109</v>
      </c>
      <c r="V23" s="2828" t="s">
        <v>24</v>
      </c>
      <c r="W23" s="2824"/>
      <c r="X23" s="1296"/>
      <c r="Y23" s="1296"/>
      <c r="Z23" s="1296" t="s">
        <v>97</v>
      </c>
      <c r="AA23" s="1296"/>
      <c r="AB23" s="1296" t="s">
        <v>176</v>
      </c>
      <c r="AC23" s="1296" t="s">
        <v>177</v>
      </c>
      <c r="AD23" s="1296" t="s">
        <v>178</v>
      </c>
      <c r="AE23" s="1296" t="s">
        <v>179</v>
      </c>
      <c r="AF23" s="1296" t="s">
        <v>180</v>
      </c>
      <c r="AG23" s="1296" t="s">
        <v>181</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Производство. Теплоноситель</v>
      </c>
      <c r="AJ23" s="1296" t="str">
        <f>IF($J$23=0,"",$J$23)</f>
        <v>Тарифы на теплоноситель, поставляемый потребителям
</v>
      </c>
      <c r="AK23" s="1296" t="str">
        <f>IF($K$23="нет","без дифференциации",IF($N$23=0,"",$N$23))</f>
        <v>Территория 1</v>
      </c>
      <c r="AL23" s="1296" t="str">
        <f>IF($O$23="нет","без дифференциации",IF($R$23=0,"",$R$23))</f>
        <v>без дифференциации</v>
      </c>
      <c r="AM23" s="1296" t="str">
        <f>IF($S$23="нет","без дифференциации",IF($V$23=0,"",$V$23))</f>
        <v>без дифференциации</v>
      </c>
      <c r="AN23" s="1813">
        <f>$I$23</f>
        <v>1</v>
      </c>
      <c r="AO23" s="1296" t="str">
        <f>$I$23&amp;"."&amp;$M$23</f>
        <v>1.1</v>
      </c>
      <c r="AP23" s="1288" t="str">
        <f>$I$23&amp;"."&amp;$M$23&amp;"."&amp;$Q$23</f>
        <v>1.1.1</v>
      </c>
      <c r="AQ23" s="1288" t="str">
        <f>$I$23&amp;"."&amp;$M$23&amp;"."&amp;$Q$23&amp;"."&amp;$U$23</f>
        <v>1.1.1.1</v>
      </c>
    </row>
    <row s="2883" customFormat="1" customHeight="1" ht="17.25">
      <c r="A24" s="314"/>
      <c r="C24" s="313"/>
      <c r="D24" s="1991"/>
      <c r="E24" s="1993"/>
      <c r="F24" s="1996"/>
      <c r="G24" s="2822"/>
      <c r="H24" s="2823"/>
      <c r="I24" s="2823"/>
      <c r="J24" s="2824"/>
      <c r="K24" s="2833"/>
      <c r="L24" s="2826"/>
      <c r="M24" s="2826"/>
      <c r="N24" s="2827"/>
      <c r="O24" s="2833"/>
      <c r="P24" s="2826"/>
      <c r="Q24" s="2826"/>
      <c r="R24" s="2828" t="s">
        <v>24</v>
      </c>
      <c r="S24" s="2829"/>
      <c r="T24" s="2925"/>
      <c r="U24" s="2926"/>
      <c r="V24" s="2927" t="s">
        <v>162</v>
      </c>
      <c r="W24" s="29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83" customFormat="1" customHeight="1" ht="17.25">
      <c r="A25" s="314"/>
      <c r="C25" s="313"/>
      <c r="D25" s="1992"/>
      <c r="E25" s="1994"/>
      <c r="F25" s="1996"/>
      <c r="G25" s="2866"/>
      <c r="H25" s="2839"/>
      <c r="I25" s="2839"/>
      <c r="J25" s="2840"/>
      <c r="K25" s="2833"/>
      <c r="L25" s="2839"/>
      <c r="M25" s="2839"/>
      <c r="N25" s="2841"/>
      <c r="O25" s="2842"/>
      <c r="P25" s="2929"/>
      <c r="Q25" s="2930"/>
      <c r="R25" s="2931" t="s">
        <v>163</v>
      </c>
      <c r="S25" s="2932"/>
      <c r="T25" s="2933"/>
      <c r="U25" s="2934"/>
      <c r="V25" s="2935"/>
      <c r="W25" s="2936"/>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83" customFormat="1" customHeight="1" ht="17.25">
      <c r="A26" s="314"/>
      <c r="C26" s="313"/>
      <c r="D26" s="1992"/>
      <c r="E26" s="1994"/>
      <c r="F26" s="1996"/>
      <c r="G26" s="2866"/>
      <c r="H26" s="2839"/>
      <c r="I26" s="2839"/>
      <c r="J26" s="2840"/>
      <c r="K26" s="2842"/>
      <c r="L26" s="2937"/>
      <c r="M26" s="2938"/>
      <c r="N26" s="2939" t="s">
        <v>164</v>
      </c>
      <c r="O26" s="2940"/>
      <c r="P26" s="2941"/>
      <c r="Q26" s="2942"/>
      <c r="R26" s="2943"/>
      <c r="S26" s="2944"/>
      <c r="T26" s="2945"/>
      <c r="U26" s="2946"/>
      <c r="V26" s="2947"/>
      <c r="W26" s="294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83" customFormat="1" customHeight="1" ht="17.25">
      <c r="A27" s="314"/>
      <c r="C27" s="313"/>
      <c r="D27" s="1992"/>
      <c r="E27" s="1994"/>
      <c r="F27" s="1997"/>
      <c r="G27" s="2866"/>
      <c r="H27" s="2949"/>
      <c r="I27" s="2950"/>
      <c r="J27" s="2951" t="s">
        <v>165</v>
      </c>
      <c r="K27" s="2952"/>
      <c r="L27" s="2953"/>
      <c r="M27" s="2954"/>
      <c r="N27" s="2955"/>
      <c r="O27" s="2956"/>
      <c r="P27" s="2957"/>
      <c r="Q27" s="2958"/>
      <c r="R27" s="2959"/>
      <c r="S27" s="2960"/>
      <c r="T27" s="2961"/>
      <c r="U27" s="2962"/>
      <c r="V27" s="2963"/>
      <c r="W27" s="2964"/>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83" customFormat="1" customHeight="1" ht="17.25">
      <c r="A28" s="314"/>
      <c r="C28" s="195"/>
      <c r="D28" s="1991">
        <v>4</v>
      </c>
      <c r="E28" s="1993" t="s">
        <v>182</v>
      </c>
      <c r="F28" s="1995" t="s">
        <v>61</v>
      </c>
      <c r="G28" s="2822" t="str">
        <f>"Производство тепловой энергии. Комбинированная выработка с уст. мощностью производства электрической энергии 25 МВт и более, Производство. Теплоноситель"&amp;", "&amp;INDEX(HEAT_PT_VED_NAME,MATCH(4190068,HEAT_PT_VED_ID,0))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v>
      </c>
      <c r="H28" s="2823"/>
      <c r="I28" s="2823">
        <v>1</v>
      </c>
      <c r="J28" s="2824" t="s">
        <v>183</v>
      </c>
      <c r="K28" s="2825" t="s">
        <v>61</v>
      </c>
      <c r="L28" s="2826"/>
      <c r="M28" s="2826" t="s">
        <v>109</v>
      </c>
      <c r="N28" s="2827" t="str">
        <f>IF(Z28="","",INDEX(TERRITORY_MR_LIST,MATCH(Z28,TERRITORY_LIST_ID,0)))</f>
        <v>Территория 1</v>
      </c>
      <c r="O28" s="2825" t="s">
        <v>56</v>
      </c>
      <c r="P28" s="2826"/>
      <c r="Q28" s="2826" t="s">
        <v>109</v>
      </c>
      <c r="R28" s="2828" t="s">
        <v>24</v>
      </c>
      <c r="S28" s="2829" t="s">
        <v>56</v>
      </c>
      <c r="T28" s="2826"/>
      <c r="U28" s="2826" t="s">
        <v>109</v>
      </c>
      <c r="V28" s="2828" t="s">
        <v>24</v>
      </c>
      <c r="W28" s="2824"/>
      <c r="X28" s="1296"/>
      <c r="Y28" s="1296"/>
      <c r="Z28" s="1296" t="s">
        <v>97</v>
      </c>
      <c r="AA28" s="1296"/>
      <c r="AB28" s="1296" t="s">
        <v>184</v>
      </c>
      <c r="AC28" s="1296" t="s">
        <v>185</v>
      </c>
      <c r="AD28" s="1296" t="s">
        <v>186</v>
      </c>
      <c r="AE28" s="1296" t="s">
        <v>187</v>
      </c>
      <c r="AF28" s="1296" t="s">
        <v>188</v>
      </c>
      <c r="AG28" s="1296" t="s">
        <v>189</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v>
      </c>
      <c r="AJ28" s="1296" t="str">
        <f>IF($J$28=0,"",$J$28)</f>
        <v>Тарифы на горячую воду, поставляемую потребителям с использованием открытых систем теплоснабжения (горячего водоснабжения)
</v>
      </c>
      <c r="AK28" s="1296" t="str">
        <f>IF($K$28="нет","без дифференциации",IF($N$28=0,"",$N$28))</f>
        <v>Территория 1</v>
      </c>
      <c r="AL28" s="1296" t="str">
        <f>IF($O$28="нет","без дифференциации",IF($R$28=0,"",$R$28))</f>
        <v>без дифференциации</v>
      </c>
      <c r="AM28" s="1296" t="str">
        <f>IF($S$28="нет","без дифференциации",IF($V$28=0,"",$V$28))</f>
        <v>без дифференциации</v>
      </c>
      <c r="AN28" s="1813">
        <f>$I$28</f>
        <v>1</v>
      </c>
      <c r="AO28" s="1296" t="str">
        <f>$I$28&amp;"."&amp;$M$28</f>
        <v>1.1</v>
      </c>
      <c r="AP28" s="1288" t="str">
        <f>$I$28&amp;"."&amp;$M$28&amp;"."&amp;$Q$28</f>
        <v>1.1.1</v>
      </c>
      <c r="AQ28" s="1288" t="str">
        <f>$I$28&amp;"."&amp;$M$28&amp;"."&amp;$Q$28&amp;"."&amp;$U$28</f>
        <v>1.1.1.1</v>
      </c>
    </row>
    <row s="2883" customFormat="1" customHeight="1" ht="17.25">
      <c r="A29" s="314"/>
      <c r="C29" s="313"/>
      <c r="D29" s="1991"/>
      <c r="E29" s="1993"/>
      <c r="F29" s="1996"/>
      <c r="G29" s="2822"/>
      <c r="H29" s="2823"/>
      <c r="I29" s="2823"/>
      <c r="J29" s="2824"/>
      <c r="K29" s="2833"/>
      <c r="L29" s="2826"/>
      <c r="M29" s="2826"/>
      <c r="N29" s="2827"/>
      <c r="O29" s="2833"/>
      <c r="P29" s="2826"/>
      <c r="Q29" s="2826"/>
      <c r="R29" s="2828" t="s">
        <v>24</v>
      </c>
      <c r="S29" s="2829"/>
      <c r="T29" s="2965"/>
      <c r="U29" s="2966"/>
      <c r="V29" s="2967" t="s">
        <v>162</v>
      </c>
      <c r="W29" s="296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83" customFormat="1" customHeight="1" ht="17.25">
      <c r="A30" s="314"/>
      <c r="C30" s="313"/>
      <c r="D30" s="1992"/>
      <c r="E30" s="1994"/>
      <c r="F30" s="1996"/>
      <c r="G30" s="2866"/>
      <c r="H30" s="2839"/>
      <c r="I30" s="2839"/>
      <c r="J30" s="2840"/>
      <c r="K30" s="2833"/>
      <c r="L30" s="2839"/>
      <c r="M30" s="2839"/>
      <c r="N30" s="2841"/>
      <c r="O30" s="2842"/>
      <c r="P30" s="2969"/>
      <c r="Q30" s="2970"/>
      <c r="R30" s="2971" t="s">
        <v>163</v>
      </c>
      <c r="S30" s="2972"/>
      <c r="T30" s="2973"/>
      <c r="U30" s="2974"/>
      <c r="V30" s="2975"/>
      <c r="W30" s="2976"/>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83" customFormat="1" customHeight="1" ht="17.25">
      <c r="A31" s="314"/>
      <c r="C31" s="313"/>
      <c r="D31" s="1992"/>
      <c r="E31" s="1994"/>
      <c r="F31" s="1996"/>
      <c r="G31" s="2866"/>
      <c r="H31" s="2839"/>
      <c r="I31" s="2839"/>
      <c r="J31" s="2840"/>
      <c r="K31" s="2842"/>
      <c r="L31" s="2977"/>
      <c r="M31" s="2978"/>
      <c r="N31" s="2979" t="s">
        <v>164</v>
      </c>
      <c r="O31" s="2980"/>
      <c r="P31" s="2981"/>
      <c r="Q31" s="2982"/>
      <c r="R31" s="2983"/>
      <c r="S31" s="2984"/>
      <c r="T31" s="2985"/>
      <c r="U31" s="2986"/>
      <c r="V31" s="2987"/>
      <c r="W31" s="298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83" customFormat="1" customHeight="1" ht="17.25">
      <c r="A32" s="314"/>
      <c r="C32" s="313"/>
      <c r="D32" s="1992"/>
      <c r="E32" s="1994"/>
      <c r="F32" s="1997"/>
      <c r="G32" s="2866"/>
      <c r="H32" s="2989"/>
      <c r="I32" s="2990"/>
      <c r="J32" s="2991" t="s">
        <v>165</v>
      </c>
      <c r="K32" s="2992"/>
      <c r="L32" s="2993"/>
      <c r="M32" s="2994"/>
      <c r="N32" s="2995"/>
      <c r="O32" s="2996"/>
      <c r="P32" s="2997"/>
      <c r="Q32" s="2998"/>
      <c r="R32" s="2999"/>
      <c r="S32" s="3000"/>
      <c r="T32" s="3001"/>
      <c r="U32" s="3002"/>
      <c r="V32" s="3003"/>
      <c r="W32" s="3004"/>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83" customFormat="1" customHeight="1" ht="17.25">
      <c r="A33" s="314"/>
      <c r="C33" s="195"/>
      <c r="D33" s="1991">
        <v>5</v>
      </c>
      <c r="E33" s="1993" t="s">
        <v>190</v>
      </c>
      <c r="F33" s="1995" t="s">
        <v>56</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191</v>
      </c>
      <c r="AD33" s="1296" t="s">
        <v>192</v>
      </c>
      <c r="AE33" s="1296" t="s">
        <v>193</v>
      </c>
      <c r="AF33" s="1296" t="s">
        <v>194</v>
      </c>
      <c r="AG33" s="1296" t="s">
        <v>195</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83"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83"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83"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83"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83" customFormat="1" customHeight="1" ht="17.25">
      <c r="A38" s="314"/>
      <c r="C38" s="195"/>
      <c r="D38" s="1991">
        <v>6</v>
      </c>
      <c r="E38" s="1993" t="s">
        <v>196</v>
      </c>
      <c r="F38" s="1995" t="s">
        <v>56</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197</v>
      </c>
      <c r="AD38" s="1296" t="s">
        <v>198</v>
      </c>
      <c r="AE38" s="1296" t="s">
        <v>199</v>
      </c>
      <c r="AF38" s="1296" t="s">
        <v>200</v>
      </c>
      <c r="AG38" s="1296" t="s">
        <v>201</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83"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83"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3029"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83"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3030" customFormat="1" customHeight="1" ht="17.25">
      <c r="A43" s="314"/>
      <c r="C43" s="195"/>
      <c r="D43" s="2012">
        <v>7</v>
      </c>
      <c r="E43" s="2015" t="s">
        <v>202</v>
      </c>
      <c r="F43" s="1995" t="s">
        <v>56</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203</v>
      </c>
      <c r="AD43" s="1296" t="s">
        <v>204</v>
      </c>
      <c r="AE43" s="1296" t="s">
        <v>205</v>
      </c>
      <c r="AF43" s="1296" t="s">
        <v>206</v>
      </c>
      <c r="AG43" s="1296" t="s">
        <v>207</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3030"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3030"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3029"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3030"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3030" customFormat="1" customHeight="1" ht="17.25">
      <c r="A48" s="314"/>
      <c r="C48" s="195"/>
      <c r="D48" s="1991">
        <v>8</v>
      </c>
      <c r="E48" s="1993" t="s">
        <v>208</v>
      </c>
      <c r="F48" s="1995" t="s">
        <v>56</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209</v>
      </c>
      <c r="AD48" s="1296" t="s">
        <v>210</v>
      </c>
      <c r="AE48" s="1296" t="s">
        <v>211</v>
      </c>
      <c r="AF48" s="1296" t="s">
        <v>212</v>
      </c>
      <c r="AG48" s="1296" t="s">
        <v>213</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3030"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3030"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3029"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3030"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214</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215</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216</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217</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218</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219</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220</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221</v>
      </c>
      <c r="F62" s="2009"/>
      <c r="G62" s="2010"/>
      <c r="H62" s="2010"/>
      <c r="I62" s="2010"/>
      <c r="J62" s="2010"/>
      <c r="K62" s="2010"/>
      <c r="L62" s="2010"/>
      <c r="M62" s="2010"/>
      <c r="N62" s="2010"/>
      <c r="O62" s="2010"/>
      <c r="P62" s="2010"/>
      <c r="Q62" s="2010"/>
      <c r="R62" s="2010"/>
      <c r="S62" s="2010"/>
      <c r="T62" s="2010"/>
      <c r="U62" s="2010"/>
      <c r="V62" s="2010"/>
      <c r="W62" s="2010"/>
    </row>
    <row s="3046"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3046" customFormat="1" customHeight="1" ht="17.25" hidden="1">
      <c r="A64" s="314"/>
      <c r="C64" s="195"/>
      <c r="D64" s="1991">
        <v>1</v>
      </c>
      <c r="E64" s="1993" t="s">
        <v>222</v>
      </c>
      <c r="F64" s="1995" t="s">
        <v>56</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223</v>
      </c>
      <c r="AD64" s="1296" t="s">
        <v>224</v>
      </c>
      <c r="AE64" s="1296" t="s">
        <v>225</v>
      </c>
      <c r="AF64" s="1296" t="s">
        <v>226</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3046"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3047"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3047"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3046"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3046" customFormat="1" customHeight="1" ht="17.25" hidden="1">
      <c r="A69" s="314"/>
      <c r="C69" s="195"/>
      <c r="D69" s="1991">
        <v>2</v>
      </c>
      <c r="E69" s="1993" t="s">
        <v>227</v>
      </c>
      <c r="F69" s="1995" t="s">
        <v>56</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228</v>
      </c>
      <c r="AD69" s="1296" t="s">
        <v>229</v>
      </c>
      <c r="AE69" s="1296" t="s">
        <v>230</v>
      </c>
      <c r="AF69" s="1296" t="s">
        <v>231</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3046"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3046"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3046"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3046"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3046" customFormat="1" customHeight="1" ht="17.25" hidden="1">
      <c r="A74" s="314"/>
      <c r="C74" s="195"/>
      <c r="D74" s="1991">
        <v>3</v>
      </c>
      <c r="E74" s="1993" t="s">
        <v>232</v>
      </c>
      <c r="F74" s="1995" t="s">
        <v>56</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233</v>
      </c>
      <c r="AD74" s="1296" t="s">
        <v>234</v>
      </c>
      <c r="AE74" s="1296" t="s">
        <v>235</v>
      </c>
      <c r="AF74" s="1296" t="s">
        <v>236</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3046"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3046"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3046"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3046"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3046" customFormat="1" customHeight="1" ht="17.25" hidden="1">
      <c r="A79" s="314"/>
      <c r="C79" s="195"/>
      <c r="D79" s="1991">
        <v>4</v>
      </c>
      <c r="E79" s="1993" t="s">
        <v>237</v>
      </c>
      <c r="F79" s="1995" t="s">
        <v>56</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238</v>
      </c>
      <c r="AD79" s="1296" t="s">
        <v>239</v>
      </c>
      <c r="AE79" s="1296" t="s">
        <v>240</v>
      </c>
      <c r="AF79" s="1296" t="s">
        <v>241</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3046"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3046"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3046"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3046"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3046" customFormat="1" customHeight="1" ht="17.25" hidden="1">
      <c r="A84" s="314"/>
      <c r="C84" s="195"/>
      <c r="D84" s="1991">
        <v>5</v>
      </c>
      <c r="E84" s="1993" t="s">
        <v>242</v>
      </c>
      <c r="F84" s="1995" t="s">
        <v>56</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243</v>
      </c>
      <c r="AD84" s="1296" t="s">
        <v>244</v>
      </c>
      <c r="AE84" s="1296" t="s">
        <v>245</v>
      </c>
      <c r="AF84" s="1296" t="s">
        <v>246</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3046"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3046"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3046"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3046"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3051"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3051" customFormat="1" customHeight="1" ht="17.25" hidden="1">
      <c r="A90" s="314"/>
      <c r="C90" s="195"/>
      <c r="D90" s="1991">
        <v>1</v>
      </c>
      <c r="E90" s="1993" t="s">
        <v>247</v>
      </c>
      <c r="F90" s="1995" t="s">
        <v>56</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248</v>
      </c>
      <c r="AD90" s="1296" t="s">
        <v>249</v>
      </c>
      <c r="AE90" s="1296" t="s">
        <v>250</v>
      </c>
      <c r="AF90" s="1296" t="s">
        <v>251</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3051"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3051"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3051"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3051"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3051" customFormat="1" customHeight="1" ht="17.25" hidden="1">
      <c r="A95" s="314"/>
      <c r="C95" s="195"/>
      <c r="D95" s="1991">
        <v>2</v>
      </c>
      <c r="E95" s="1993" t="s">
        <v>252</v>
      </c>
      <c r="F95" s="1995" t="s">
        <v>56</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253</v>
      </c>
      <c r="AD95" s="1296" t="s">
        <v>254</v>
      </c>
      <c r="AE95" s="1296" t="s">
        <v>255</v>
      </c>
      <c r="AF95" s="1296" t="s">
        <v>256</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3051"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3051"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3051"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3051"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3051" customFormat="1" customHeight="1" ht="17.25" hidden="1">
      <c r="A100" s="314"/>
      <c r="C100" s="195"/>
      <c r="D100" s="1991">
        <v>3</v>
      </c>
      <c r="E100" s="1993" t="s">
        <v>257</v>
      </c>
      <c r="F100" s="1995" t="s">
        <v>56</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258</v>
      </c>
      <c r="AD100" s="1296" t="s">
        <v>259</v>
      </c>
      <c r="AE100" s="1296" t="s">
        <v>260</v>
      </c>
      <c r="AF100" s="1296" t="s">
        <v>261</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3051"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3051"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3051"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3051"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3051"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3051" customFormat="1" customHeight="1" ht="17.25" hidden="1">
      <c r="A106" s="314"/>
      <c r="C106" s="195"/>
      <c r="D106" s="1991">
        <v>1</v>
      </c>
      <c r="E106" s="1993" t="s">
        <v>262</v>
      </c>
      <c r="F106" s="1995" t="s">
        <v>56</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263</v>
      </c>
      <c r="AD106" s="1296" t="s">
        <v>264</v>
      </c>
      <c r="AE106" s="1296" t="s">
        <v>265</v>
      </c>
      <c r="AF106" s="1296" t="s">
        <v>266</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3051"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3051"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3051"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3051"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3051" customFormat="1" customHeight="1" ht="17.25" hidden="1">
      <c r="A111" s="314"/>
      <c r="C111" s="195"/>
      <c r="D111" s="1991">
        <v>2</v>
      </c>
      <c r="E111" s="1993" t="s">
        <v>267</v>
      </c>
      <c r="F111" s="1995" t="s">
        <v>56</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268</v>
      </c>
      <c r="AD111" s="1296" t="s">
        <v>269</v>
      </c>
      <c r="AE111" s="1296" t="s">
        <v>270</v>
      </c>
      <c r="AF111" s="1296" t="s">
        <v>271</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3051"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3051"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3051"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3051"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3051" customFormat="1" customHeight="1" ht="17.25" hidden="1">
      <c r="A116" s="314"/>
      <c r="C116" s="195"/>
      <c r="D116" s="1991">
        <v>3</v>
      </c>
      <c r="E116" s="1993" t="s">
        <v>272</v>
      </c>
      <c r="F116" s="1995" t="s">
        <v>56</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273</v>
      </c>
      <c r="AD116" s="1296" t="s">
        <v>274</v>
      </c>
      <c r="AE116" s="1296" t="s">
        <v>275</v>
      </c>
      <c r="AF116" s="1296" t="s">
        <v>276</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3051"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3051"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3051"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3051"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D5:J5"/>
    <mergeCell ref="D9:D10"/>
    <mergeCell ref="D7:J7"/>
    <mergeCell ref="G9:G10"/>
    <mergeCell ref="H9:I10"/>
    <mergeCell ref="D6:J6"/>
    <mergeCell ref="D13:D17"/>
    <mergeCell ref="E13:E17"/>
    <mergeCell ref="G13:G17"/>
    <mergeCell ref="J9:J10"/>
    <mergeCell ref="H11:I11"/>
    <mergeCell ref="E9:F9"/>
    <mergeCell ref="F13:F17"/>
    <mergeCell ref="L10:M10"/>
    <mergeCell ref="P10:Q10"/>
    <mergeCell ref="L11:M11"/>
    <mergeCell ref="P11:Q11"/>
    <mergeCell ref="D18:D22"/>
    <mergeCell ref="E18:E22"/>
    <mergeCell ref="F18:F22"/>
    <mergeCell ref="D23:D27"/>
    <mergeCell ref="E23:E27"/>
    <mergeCell ref="F23:F27"/>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D43:D47"/>
    <mergeCell ref="E43:E47"/>
    <mergeCell ref="F43:F47"/>
    <mergeCell ref="G43:G47"/>
    <mergeCell ref="H43:H46"/>
    <mergeCell ref="I43:I46"/>
    <mergeCell ref="J43:J46"/>
    <mergeCell ref="K43:K46"/>
    <mergeCell ref="L43:L45"/>
    <mergeCell ref="D28:D32"/>
    <mergeCell ref="E28:E32"/>
    <mergeCell ref="F28:F32"/>
    <mergeCell ref="P38:P39"/>
    <mergeCell ref="O33:O35"/>
    <mergeCell ref="Q38:Q39"/>
    <mergeCell ref="R38:R39"/>
    <mergeCell ref="O38:O40"/>
    <mergeCell ref="G28:G32"/>
    <mergeCell ref="S33:S34"/>
    <mergeCell ref="S38:S39"/>
    <mergeCell ref="E33:E37"/>
    <mergeCell ref="F33:F37"/>
    <mergeCell ref="H33:H36"/>
    <mergeCell ref="P33:P34"/>
    <mergeCell ref="Q33:Q34"/>
    <mergeCell ref="R33:R34"/>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3:I16"/>
    <mergeCell ref="L13:L15"/>
    <mergeCell ref="N13:N15"/>
    <mergeCell ref="J13:J16"/>
    <mergeCell ref="H13:H16"/>
    <mergeCell ref="M13:M15"/>
    <mergeCell ref="O13:O15"/>
    <mergeCell ref="S13:S14"/>
    <mergeCell ref="P13:P14"/>
    <mergeCell ref="Q13:Q14"/>
    <mergeCell ref="R13:R14"/>
    <mergeCell ref="K13:K16"/>
    <mergeCell ref="I18:I21"/>
    <mergeCell ref="L18:L20"/>
    <mergeCell ref="N18:N20"/>
    <mergeCell ref="J18:J21"/>
    <mergeCell ref="H18:H21"/>
    <mergeCell ref="M18:M20"/>
    <mergeCell ref="O18:O20"/>
    <mergeCell ref="S18:S19"/>
    <mergeCell ref="P18:P19"/>
    <mergeCell ref="Q18:Q19"/>
    <mergeCell ref="R18:R19"/>
    <mergeCell ref="K18:K21"/>
    <mergeCell ref="I23:I26"/>
    <mergeCell ref="L23:L25"/>
    <mergeCell ref="N23:N25"/>
    <mergeCell ref="J23:J26"/>
    <mergeCell ref="H23:H26"/>
    <mergeCell ref="M23:M25"/>
    <mergeCell ref="O23:O25"/>
    <mergeCell ref="S23:S24"/>
    <mergeCell ref="P23:P24"/>
    <mergeCell ref="Q23:Q24"/>
    <mergeCell ref="R23:R24"/>
    <mergeCell ref="K23:K26"/>
    <mergeCell ref="I28:I31"/>
    <mergeCell ref="L28:L30"/>
    <mergeCell ref="N28:N30"/>
    <mergeCell ref="J28:J31"/>
    <mergeCell ref="H28:H31"/>
    <mergeCell ref="M28:M30"/>
    <mergeCell ref="O28:O30"/>
    <mergeCell ref="S28:S29"/>
    <mergeCell ref="P28:P29"/>
    <mergeCell ref="Q28:Q29"/>
    <mergeCell ref="R28:R29"/>
    <mergeCell ref="K28:K31"/>
  </mergeCells>
  <dataValidations count="56">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33:N35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38:J39 R33:R34 R38:R39 V33:W33 V38:W3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38:K39 O33:O34 O38:O39 S33:S34 S38:S39 F13:F52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Для выбора выполните двойной щелчок левой клавиши мыши по соответствующей ячейке." sqref="K2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allowBlank="1" showInputMessage="1" showErrorMessage="1" prompt="Для выбора выполните двойной щелчок левой клавиши мыши по соответствующей ячейке." sqref="O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V23">
      <formula1>900</formula1>
    </dataValidation>
    <dataValidation type="textLength" operator="lessThanOrEqual" allowBlank="1" showInputMessage="1" showErrorMessage="1" errorTitle="Ошибка" error="Допускается ввод не более 900 символов!" sqref="W23">
      <formula1>900</formula1>
    </dataValidation>
    <dataValidation type="textLength" operator="lessThanOrEqual" allowBlank="1" showInputMessage="1" showErrorMessage="1" errorTitle="Ошибка" error="Допускается ввод не более 900 символов!" sqref="J2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type="textLength" operator="lessThanOrEqual" allowBlank="1" showInputMessage="1" showErrorMessage="1" errorTitle="Ошибка" error="Допускается ввод не более 900 символов!" sqref="R24">
      <formula1>900</formula1>
    </dataValidation>
    <dataValidation allowBlank="1" showInputMessage="1" showErrorMessage="1" prompt="Для выбора выполните двойной щелчок левой клавиши мыши по соответствующей ячейке." sqref="S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5"/>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05B08-9062-61E2-DB12-7708B135F16E}" mc:Ignorable="x14ac xr xr2 xr3">
  <dimension ref="A1:IV14"/>
  <sheetViews>
    <sheetView topLeftCell="A1" showGridLines="0" zoomScale="90" workbookViewId="0">
      <selection activeCell="A1" sqref="A1"/>
    </sheetView>
  </sheetViews>
  <sheetFormatPr defaultColWidth="9.140625" customHeight="1" defaultRowHeight="14.25"/>
  <cols>
    <col min="1" max="1" style="3061" width="9.140625" hidden="1"/>
    <col min="2" max="2" style="3644" width="9.140625" hidden="1"/>
    <col min="3" max="3" style="3061" width="3.7109375" hidden="1" customWidth="1"/>
    <col min="4" max="4" style="3273" width="3.8515625" customWidth="1"/>
    <col min="5" max="5" style="3061" width="6.28125" customWidth="1"/>
    <col min="6" max="6" style="3061" width="27.28125" customWidth="1"/>
    <col min="7" max="7" style="3061" width="16.7109375" customWidth="1"/>
    <col min="8" max="8" style="3061" width="12.7109375" customWidth="1"/>
    <col min="9" max="9" style="3061" width="32.140625" customWidth="1"/>
    <col min="10" max="11" style="3061" width="41.8515625" customWidth="1"/>
    <col min="12" max="12" style="3061" width="89.57421875" customWidth="1"/>
    <col min="13" max="13" style="2665" width="3.7109375" customWidth="1"/>
    <col min="14" max="16" style="2665" width="9.140625"/>
    <col min="17" max="17" style="2631" width="25.7109375" customWidth="1"/>
    <col min="18" max="18" style="2665" width="14.421875" customWidth="1"/>
    <col min="19" max="22" style="2632" width="9.140625"/>
    <col min="23" max="256" style="3061" width="9.140625"/>
  </cols>
  <sheetData>
    <row customHeight="1" ht="14.25" hidden="1"/>
    <row s="2666" customFormat="1" customHeight="1" ht="22.5" hidden="1">
      <c r="A2" s="837"/>
      <c r="B2" s="1168">
        <v>1</v>
      </c>
      <c r="C2" s="1168"/>
      <c r="D2" s="807"/>
      <c r="E2" s="1514"/>
      <c r="F2" s="1569" t="str">
        <f>IF(ROIV_INFO_NAME="","",ROIV_INFO_NAME)</f>
        <v>Филиал "Смоленская ГРЭС" ПАО "Юнипро"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2" customFormat="1" customHeight="1" ht="5.25" hidden="1">
      <c r="A3" s="502"/>
      <c r="D3" s="500"/>
      <c r="F3" s="233" t="s">
        <v>82</v>
      </c>
      <c r="G3" s="1775" t="s">
        <v>83</v>
      </c>
      <c r="H3" s="500"/>
      <c r="I3" s="500"/>
      <c r="J3" s="500"/>
      <c r="K3" s="500"/>
      <c r="L3" s="213" t="s">
        <v>84</v>
      </c>
      <c r="M3" s="233" t="s">
        <v>82</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7"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7"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7"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7" customFormat="1" customHeight="1" ht="14.25">
      <c r="A7" s="1163"/>
      <c r="B7" s="1168"/>
      <c r="C7" s="1163"/>
      <c r="D7" s="1525"/>
      <c r="E7" s="1955" t="s">
        <v>298</v>
      </c>
      <c r="F7" s="1956"/>
      <c r="G7" s="1956"/>
      <c r="H7" s="1956"/>
      <c r="I7" s="1956"/>
      <c r="J7" s="1956"/>
      <c r="K7" s="1956"/>
      <c r="L7" s="2321" t="s">
        <v>299</v>
      </c>
      <c r="M7" s="506"/>
      <c r="N7" s="506"/>
      <c r="O7" s="506"/>
      <c r="P7" s="506"/>
      <c r="Q7" s="212"/>
      <c r="R7" s="506"/>
      <c r="S7" s="211"/>
      <c r="T7" s="211"/>
      <c r="U7" s="211"/>
      <c r="V7" s="211"/>
    </row>
    <row s="2657" customFormat="1" customHeight="1" ht="47.25">
      <c r="A8" s="1163"/>
      <c r="B8" s="1168"/>
      <c r="C8" s="1163"/>
      <c r="D8" s="1525"/>
      <c r="E8" s="2326" t="s">
        <v>87</v>
      </c>
      <c r="F8" s="2326" t="s">
        <v>1095</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7" customFormat="1" customHeight="1" ht="56.25">
      <c r="A9" s="1163"/>
      <c r="B9" s="1168"/>
      <c r="C9" s="1163"/>
      <c r="D9" s="1525"/>
      <c r="E9" s="2327"/>
      <c r="F9" s="2327"/>
      <c r="G9" s="1567" t="s">
        <v>1117</v>
      </c>
      <c r="H9" s="1567" t="s">
        <v>1118</v>
      </c>
      <c r="I9" s="1567" t="s">
        <v>1119</v>
      </c>
      <c r="J9" s="2327"/>
      <c r="K9" s="2327"/>
      <c r="L9" s="2322"/>
      <c r="M9" s="506"/>
      <c r="N9" s="506"/>
      <c r="O9" s="506"/>
      <c r="P9" s="506"/>
      <c r="Q9" s="212"/>
      <c r="R9" s="506"/>
      <c r="S9" s="211"/>
      <c r="T9" s="211"/>
      <c r="U9" s="211"/>
      <c r="V9" s="211"/>
    </row>
    <row s="2666" customFormat="1" customHeight="1" ht="22.5">
      <c r="A10" s="1953"/>
      <c r="B10" s="1168">
        <v>1</v>
      </c>
      <c r="C10" s="1168"/>
      <c r="D10" s="806"/>
      <c r="E10" s="804">
        <v>1</v>
      </c>
      <c r="F10" s="1569" t="str">
        <f>IF(ROIV_INFO_NAME="","",ROIV_INFO_NAME)</f>
        <v>Филиал "Смоленская ГРЭС" ПАО "Юнипро"</v>
      </c>
      <c r="G10" s="1772" t="s">
        <v>24</v>
      </c>
      <c r="H10" s="1564"/>
      <c r="I10" s="1564"/>
      <c r="J10" s="1172"/>
      <c r="K10" s="1172"/>
      <c r="L10" s="2323" t="s">
        <v>1120</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6" customFormat="1" customHeight="1" ht="15">
      <c r="A11" s="1953"/>
      <c r="B11" s="1168"/>
      <c r="C11" s="418"/>
      <c r="D11" s="807"/>
      <c r="E11" s="427"/>
      <c r="F11" s="422" t="s">
        <v>1121</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7"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7"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7"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790B6-F2C5-8DF6-3824-A00051D19D9B}" mc:Ignorable="x14ac xr xr2 xr3">
  <dimension ref="A1:IY16"/>
  <sheetViews>
    <sheetView topLeftCell="A1" showGridLines="0" zoomScale="90" workbookViewId="0">
      <selection activeCell="A1" sqref="A1"/>
    </sheetView>
  </sheetViews>
  <sheetFormatPr defaultColWidth="9.140625" customHeight="1" defaultRowHeight="14.25"/>
  <cols>
    <col min="1" max="1" style="3061" width="9.140625" hidden="1"/>
    <col min="2" max="2" style="3644" width="9.140625" hidden="1"/>
    <col min="3" max="3" style="3061" width="3.7109375" hidden="1" customWidth="1"/>
    <col min="4" max="4" style="3273" width="3.8515625" customWidth="1"/>
    <col min="5" max="5" style="3061" width="10.140625" customWidth="1"/>
    <col min="6" max="6" style="3061" width="6.28125" customWidth="1"/>
    <col min="7" max="7" style="3061" width="27.28125" customWidth="1"/>
    <col min="8" max="8" style="3061" width="29.28125" customWidth="1"/>
    <col min="9" max="9" style="3061" width="25.421875" customWidth="1"/>
    <col min="10" max="10" style="3061" width="5.57421875" customWidth="1"/>
    <col min="11" max="11" style="3061" width="6.57421875" customWidth="1"/>
    <col min="12" max="12" style="3061" width="41.8515625" customWidth="1"/>
    <col min="13" max="13" style="3061" width="42.421875" customWidth="1"/>
    <col min="14" max="14" style="3061" width="41.57421875" customWidth="1"/>
    <col min="15" max="15" style="3061" width="64.140625" customWidth="1"/>
    <col min="16" max="16" style="2665" width="3.7109375" customWidth="1"/>
    <col min="17" max="19" style="2665" width="9.140625"/>
    <col min="20" max="20" style="2631" width="25.7109375" customWidth="1"/>
    <col min="21" max="21" style="2665" width="14.421875" customWidth="1"/>
    <col min="22" max="25" style="2632" width="9.140625"/>
    <col min="26" max="259" style="3061" width="9.140625"/>
  </cols>
  <sheetData>
    <row customHeight="1" ht="14.25" hidden="1"/>
    <row s="2666" customFormat="1" customHeight="1" ht="22.5" hidden="1">
      <c r="A2" s="502"/>
      <c r="B2" s="1168">
        <v>1</v>
      </c>
      <c r="C2" s="1168"/>
      <c r="D2" s="807"/>
      <c r="E2" s="1971"/>
      <c r="F2" s="1971">
        <v>1</v>
      </c>
      <c r="G2" s="2331" t="str">
        <f>IF(region_name="","",region_name)</f>
        <v>Смоленская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6" customFormat="1" customHeight="1" ht="22.5" hidden="1">
      <c r="A3" s="837"/>
      <c r="B3" s="1168"/>
      <c r="C3" s="1168"/>
      <c r="D3" s="807"/>
      <c r="E3" s="1971"/>
      <c r="F3" s="1971"/>
      <c r="G3" s="2331"/>
      <c r="H3" s="2332"/>
      <c r="I3" s="2334"/>
      <c r="J3" s="1574"/>
      <c r="K3" s="1530"/>
      <c r="L3" s="1530" t="s">
        <v>1122</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2" customFormat="1" customHeight="1" ht="5.25" hidden="1">
      <c r="A4" s="502"/>
      <c r="D4" s="500"/>
      <c r="G4" s="233" t="s">
        <v>82</v>
      </c>
      <c r="H4" s="500" t="s">
        <v>83</v>
      </c>
      <c r="I4" s="500"/>
      <c r="J4" s="1579"/>
      <c r="K4" s="1579"/>
      <c r="L4" s="1579"/>
      <c r="M4" s="1579"/>
      <c r="N4" s="1579"/>
      <c r="O4" s="1579"/>
      <c r="P4" s="233" t="s">
        <v>82</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7"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7" customFormat="1" customHeight="1" ht="25.5">
      <c r="A6" s="1163"/>
      <c r="B6" s="1168"/>
      <c r="C6" s="1163"/>
      <c r="D6" s="1525"/>
      <c r="E6" s="1954" t="s">
        <v>1123</v>
      </c>
      <c r="F6" s="1954"/>
      <c r="G6" s="1954"/>
      <c r="H6" s="1954"/>
      <c r="I6" s="1954"/>
      <c r="J6" s="1954"/>
      <c r="K6" s="1954"/>
      <c r="L6" s="1954"/>
      <c r="M6" s="1954"/>
      <c r="N6" s="1954"/>
      <c r="O6" s="1954"/>
      <c r="P6" s="233"/>
      <c r="Q6" s="506"/>
      <c r="R6" s="506"/>
      <c r="S6" s="506"/>
      <c r="T6" s="212"/>
      <c r="U6" s="506"/>
      <c r="V6" s="211"/>
      <c r="W6" s="211"/>
      <c r="X6" s="211"/>
      <c r="Y6" s="211"/>
    </row>
    <row s="2657"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6385" customFormat="1" customHeight="1" ht="42.75">
      <c r="A8" s="1498"/>
      <c r="B8" s="1508"/>
      <c r="C8" s="1498"/>
      <c r="D8" s="1525"/>
      <c r="E8" s="1588" t="s">
        <v>299</v>
      </c>
      <c r="F8" s="1588"/>
      <c r="G8" s="1589" t="s">
        <v>303</v>
      </c>
      <c r="H8" s="1589" t="s">
        <v>1124</v>
      </c>
      <c r="I8" s="1589" t="s">
        <v>307</v>
      </c>
      <c r="J8" s="2338"/>
      <c r="K8" s="2339"/>
      <c r="L8" s="2340"/>
      <c r="M8" s="1589" t="s">
        <v>1125</v>
      </c>
      <c r="N8" s="1589" t="s">
        <v>1126</v>
      </c>
      <c r="O8" s="1589" t="s">
        <v>1127</v>
      </c>
      <c r="P8" s="1580"/>
      <c r="Q8" s="1580"/>
      <c r="R8" s="1580"/>
      <c r="S8" s="1580"/>
      <c r="T8" s="1581"/>
      <c r="U8" s="1580"/>
      <c r="V8" s="1582"/>
      <c r="W8" s="1582"/>
      <c r="X8" s="1582"/>
      <c r="Y8" s="1582"/>
    </row>
    <row s="2657" customFormat="1" customHeight="1" ht="47.25">
      <c r="A9" s="1163"/>
      <c r="B9" s="1168"/>
      <c r="C9" s="1163"/>
      <c r="D9" s="1525"/>
      <c r="E9" s="2090" t="s">
        <v>298</v>
      </c>
      <c r="F9" s="2327" t="s">
        <v>87</v>
      </c>
      <c r="G9" s="2327" t="s">
        <v>302</v>
      </c>
      <c r="H9" s="2327" t="s">
        <v>1128</v>
      </c>
      <c r="I9" s="2327"/>
      <c r="J9" s="2327" t="s">
        <v>1129</v>
      </c>
      <c r="K9" s="2327"/>
      <c r="L9" s="2327"/>
      <c r="M9" s="2327" t="s">
        <v>1130</v>
      </c>
      <c r="N9" s="2327" t="s">
        <v>1131</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7" customFormat="1" customHeight="1" ht="63.75">
      <c r="A10" s="1163"/>
      <c r="B10" s="1168"/>
      <c r="C10" s="1163"/>
      <c r="D10" s="1525"/>
      <c r="E10" s="1971"/>
      <c r="F10" s="2337"/>
      <c r="G10" s="2337"/>
      <c r="H10" s="158" t="s">
        <v>1132</v>
      </c>
      <c r="I10" s="158" t="s">
        <v>306</v>
      </c>
      <c r="J10" s="2326"/>
      <c r="K10" s="2326"/>
      <c r="L10" s="2337"/>
      <c r="M10" s="2337"/>
      <c r="N10" s="2337"/>
      <c r="O10" s="2337"/>
      <c r="P10" s="506"/>
      <c r="Q10" s="506"/>
      <c r="R10" s="506"/>
      <c r="S10" s="506"/>
      <c r="T10" s="212"/>
      <c r="U10" s="506"/>
      <c r="V10" s="211"/>
      <c r="W10" s="211"/>
      <c r="X10" s="211"/>
      <c r="Y10" s="211"/>
    </row>
    <row s="2666" customFormat="1" customHeight="1" ht="22.5">
      <c r="A11" s="1953">
        <v>26379339</v>
      </c>
      <c r="B11" s="1168">
        <v>1</v>
      </c>
      <c r="C11" s="1168"/>
      <c r="D11" s="807"/>
      <c r="E11" s="2090"/>
      <c r="F11" s="2090">
        <v>1</v>
      </c>
      <c r="G11" s="2335" t="str">
        <f>IF(region_name="","",region_name)</f>
        <v>Смоленская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6" customFormat="1" customHeight="1" ht="22.5">
      <c r="A12" s="1953"/>
      <c r="B12" s="1168"/>
      <c r="C12" s="1168"/>
      <c r="D12" s="807"/>
      <c r="E12" s="2090"/>
      <c r="F12" s="2090"/>
      <c r="G12" s="2335"/>
      <c r="H12" s="2336"/>
      <c r="I12" s="2342"/>
      <c r="J12" s="1574"/>
      <c r="K12" s="1530"/>
      <c r="L12" s="1530" t="s">
        <v>1122</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6" customFormat="1" customHeight="1" ht="22.5">
      <c r="A13" s="1953"/>
      <c r="B13" s="1168"/>
      <c r="C13" s="418"/>
      <c r="D13" s="807"/>
      <c r="E13" s="1571"/>
      <c r="F13" s="1574"/>
      <c r="G13" s="1530" t="s">
        <v>1116</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7"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7"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7"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B3D1A-5A99-2786-BA39-54321305BFE7}"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6325" width="9.140625" hidden="1"/>
    <col min="3" max="3" style="6326" width="3.7109375" customWidth="1"/>
    <col min="4" max="4" style="6325" width="6.28125" customWidth="1"/>
    <col min="5" max="5" style="6325" width="94.8515625" customWidth="1"/>
    <col min="6" max="12" style="6325"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1133</v>
      </c>
      <c r="E7" s="1954"/>
      <c r="F7" s="253"/>
    </row>
    <row customHeight="1" ht="3">
      <c r="C8" s="77"/>
      <c r="D8" s="55"/>
      <c r="E8" s="55"/>
    </row>
    <row customHeight="1" ht="15.75">
      <c r="C9" s="77"/>
      <c r="D9" s="91" t="s">
        <v>87</v>
      </c>
      <c r="E9" s="94" t="s">
        <v>285</v>
      </c>
    </row>
    <row customHeight="1" ht="12">
      <c r="C10" s="77"/>
      <c r="D10" s="72" t="s">
        <v>109</v>
      </c>
      <c r="E10" s="72" t="s">
        <v>110</v>
      </c>
    </row>
    <row customHeight="1" ht="15" hidden="1">
      <c r="C11" s="77"/>
      <c r="D11" s="99">
        <v>0</v>
      </c>
      <c r="E11" s="135"/>
    </row>
    <row customHeight="1" ht="14.25">
      <c r="C12" s="77"/>
      <c r="D12" s="95"/>
      <c r="E12" s="93" t="s">
        <v>1093</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A9EAF-0337-63A7-6AF6-065ADCCBD11D}"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6410" width="1.7109375" customWidth="1"/>
    <col min="2" max="2" style="6410" width="34.57421875" customWidth="1"/>
    <col min="3" max="3" style="6410" width="85.57421875" customWidth="1"/>
    <col min="4" max="4" style="6410" width="17.7109375" customWidth="1"/>
    <col min="5" max="5" style="6410" width="9.140625"/>
  </cols>
  <sheetData>
    <row customHeight="1" ht="3"/>
    <row customHeight="1" ht="22.5">
      <c r="B2" s="2343" t="s">
        <v>1134</v>
      </c>
      <c r="C2" s="2343"/>
      <c r="D2" s="2343"/>
      <c r="E2" s="254"/>
    </row>
    <row customHeight="1" ht="3"/>
    <row customHeight="1" ht="21.75">
      <c r="B4" s="389" t="s">
        <v>1135</v>
      </c>
      <c r="C4" s="389" t="s">
        <v>1136</v>
      </c>
      <c r="D4" s="389" t="s">
        <v>1137</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35F4AF-9205-EC0D-22E1-7B6D5845F11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6410" width="26.57421875" customWidth="1"/>
    <col min="2" max="2" style="6410" width="10.00390625" customWidth="1"/>
    <col min="3" max="3" style="6410" width="9.140625"/>
    <col min="4" max="4" style="6410" width="11.140625" customWidth="1"/>
    <col min="5" max="5" style="6410" width="16.57421875" customWidth="1"/>
    <col min="6" max="6" style="6410" width="16.28125" customWidth="1"/>
    <col min="7" max="7" style="6410" width="19.140625" customWidth="1"/>
    <col min="8" max="11" style="6410" width="10.00390625" customWidth="1"/>
    <col min="12" max="12" style="6410" width="12.7109375" customWidth="1"/>
    <col min="13" max="13" style="6410" width="61.28125" customWidth="1"/>
    <col min="14" max="14" style="6410" width="10.00390625" customWidth="1"/>
    <col min="15" max="17" style="6410" width="23.7109375" customWidth="1"/>
    <col min="18" max="18" style="6410" width="11.7109375" customWidth="1"/>
    <col min="19" max="19" style="6410" width="8.57421875" customWidth="1"/>
    <col min="20" max="20" style="6410" width="11.7109375" customWidth="1"/>
    <col min="21" max="21" style="6410" width="8.57421875" customWidth="1"/>
    <col min="22" max="22" style="6410" width="4.7109375" customWidth="1"/>
    <col min="23" max="23" style="6410" width="115.7109375" customWidth="1"/>
    <col min="24" max="24" style="6410" width="115.28125" customWidth="1"/>
    <col min="25" max="27" style="6410" width="9.140625"/>
    <col min="28" max="28" style="6410" width="115.7109375" customWidth="1"/>
    <col min="29" max="29" style="6410" width="9.140625"/>
    <col min="30" max="90" style="6410" width="115.7109375" customWidth="1"/>
    <col min="91" max="184" style="6410" width="9.140625"/>
  </cols>
  <sheetData>
    <row r="2" s="6411" customFormat="1" customHeight="1" ht="17.25">
      <c r="A2" s="1856" t="s">
        <v>1138</v>
      </c>
    </row>
    <row r="4" s="6325" customFormat="1" customHeight="1" ht="15">
      <c r="C4" s="1857"/>
      <c r="D4" s="99"/>
      <c r="E4" s="380"/>
    </row>
    <row r="6" s="6411" customFormat="1" customHeight="1" ht="17.25">
      <c r="A6" s="1856" t="s">
        <v>1139</v>
      </c>
    </row>
    <row r="8" s="6325" customFormat="1" customHeight="1" ht="17.25">
      <c r="C8" s="1858"/>
      <c r="D8" s="99"/>
      <c r="E8" s="100"/>
    </row>
    <row r="11" s="6411" customFormat="1" customHeight="1" ht="17.25">
      <c r="A11" s="1856" t="s">
        <v>1140</v>
      </c>
    </row>
    <row r="13" s="6415" customFormat="1" customHeight="1" ht="15">
      <c r="A13" s="2082">
        <v>1</v>
      </c>
      <c r="B13" s="1168"/>
      <c r="C13" s="807" t="s">
        <v>425</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6"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6" customFormat="1" customHeight="1" ht="15">
      <c r="A15" s="2082"/>
      <c r="B15" s="1168"/>
      <c r="C15" s="418"/>
      <c r="D15" s="807"/>
      <c r="E15" s="427"/>
      <c r="F15" s="163"/>
      <c r="G15" s="421" t="s">
        <v>102</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6411" customFormat="1" customHeight="1" ht="17.25">
      <c r="A17" s="1856" t="s">
        <v>1141</v>
      </c>
    </row>
    <row r="19" s="5785" customFormat="1" customHeight="1" ht="15">
      <c r="A19" s="1925"/>
      <c r="B19" s="1396">
        <v>1</v>
      </c>
      <c r="C19" s="1396"/>
      <c r="D19" s="806" t="s">
        <v>425</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6" customFormat="1" customHeight="1" ht="15">
      <c r="A21" s="1856" t="s">
        <v>1142</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6" customFormat="1" customHeight="1" ht="15">
      <c r="U22" s="171"/>
    </row>
    <row s="6427" customFormat="1" customHeight="1" ht="15">
      <c r="A23" s="429"/>
      <c r="B23" s="429"/>
      <c r="C23" s="1768" t="s">
        <v>425</v>
      </c>
      <c r="D23" s="1982" t="s">
        <v>109</v>
      </c>
      <c r="E23" s="1983"/>
      <c r="F23" s="1981" t="s">
        <v>56</v>
      </c>
      <c r="G23" s="2394"/>
      <c r="H23" s="1971">
        <v>1</v>
      </c>
      <c r="I23" s="2396" t="str">
        <f>IF(U23="","",INDEX(TERRITORY_MR_LIST,MATCH(U23,TERRITORY_LIST_ID,0)))</f>
        <v/>
      </c>
      <c r="J23" s="1981" t="s">
        <v>56</v>
      </c>
      <c r="K23" s="838"/>
      <c r="L23" s="1823" t="s">
        <v>109</v>
      </c>
      <c r="M23" s="609"/>
      <c r="N23" s="610"/>
      <c r="O23" s="610"/>
      <c r="P23" s="610"/>
      <c r="Q23" s="610"/>
      <c r="R23" s="610"/>
      <c r="S23" s="610"/>
      <c r="T23" s="610"/>
      <c r="U23" s="611"/>
      <c r="V23" s="610"/>
      <c r="W23" s="610"/>
      <c r="X23" s="601"/>
      <c r="Y23" s="601" t="s">
        <v>118</v>
      </c>
      <c r="Z23" s="601">
        <v>1705000</v>
      </c>
      <c r="AA23" s="601"/>
      <c r="AB23" s="601"/>
      <c r="AC23" s="601"/>
      <c r="AD23" s="601"/>
      <c r="AE23" s="601"/>
      <c r="AF23" s="601"/>
      <c r="AG23" s="601"/>
      <c r="AH23" s="601"/>
      <c r="AI23" s="601"/>
      <c r="AJ23" s="601"/>
      <c r="AK23" s="601"/>
      <c r="AL23" s="601"/>
    </row>
    <row s="6427" customFormat="1" customHeight="1" ht="15">
      <c r="A24" s="429"/>
      <c r="B24" s="429"/>
      <c r="C24" s="162"/>
      <c r="D24" s="1982"/>
      <c r="E24" s="1984"/>
      <c r="F24" s="1981"/>
      <c r="G24" s="2395"/>
      <c r="H24" s="1971"/>
      <c r="I24" s="2397"/>
      <c r="J24" s="1981"/>
      <c r="K24" s="427"/>
      <c r="L24" s="163"/>
      <c r="M24" s="613" t="s">
        <v>119</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6427" customFormat="1" customHeight="1" ht="15">
      <c r="A25" s="429"/>
      <c r="B25" s="429"/>
      <c r="C25" s="162"/>
      <c r="D25" s="1982"/>
      <c r="E25" s="1985"/>
      <c r="F25" s="1981"/>
      <c r="G25" s="427"/>
      <c r="H25" s="163"/>
      <c r="I25" s="586" t="s">
        <v>120</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6" customFormat="1" customHeight="1" ht="15">
      <c r="U26" s="171"/>
    </row>
    <row s="2666" customFormat="1" customHeight="1" ht="15">
      <c r="A27" s="1856" t="s">
        <v>1143</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6" customFormat="1" customHeight="1" ht="15">
      <c r="U28" s="171"/>
    </row>
    <row s="6427" customFormat="1" customHeight="1" ht="15">
      <c r="A29" s="429"/>
      <c r="B29" s="429"/>
      <c r="C29" s="162"/>
      <c r="D29" s="1862"/>
      <c r="E29" s="1862"/>
      <c r="F29" s="1862"/>
      <c r="G29" s="2398" t="s">
        <v>425</v>
      </c>
      <c r="H29" s="1957">
        <v>1</v>
      </c>
      <c r="I29" s="2399" t="str">
        <f>IF(U29="","",INDEX(TERRITORY_MR_LIST,MATCH(U29,TERRITORY_LIST_ID,0)))</f>
        <v/>
      </c>
      <c r="J29" s="1981" t="s">
        <v>56</v>
      </c>
      <c r="K29" s="838"/>
      <c r="L29" s="1823" t="s">
        <v>109</v>
      </c>
      <c r="M29" s="609"/>
      <c r="N29" s="610"/>
      <c r="O29" s="610"/>
      <c r="P29" s="610"/>
      <c r="Q29" s="610"/>
      <c r="R29" s="610"/>
      <c r="S29" s="610"/>
      <c r="T29" s="610"/>
      <c r="U29" s="611"/>
      <c r="V29" s="610"/>
      <c r="W29" s="610"/>
      <c r="X29" s="601"/>
      <c r="Y29" s="601" t="s">
        <v>118</v>
      </c>
      <c r="Z29" s="601">
        <v>1705000</v>
      </c>
      <c r="AA29" s="601"/>
      <c r="AB29" s="601"/>
      <c r="AC29" s="601"/>
      <c r="AD29" s="601"/>
      <c r="AE29" s="601"/>
      <c r="AF29" s="601"/>
      <c r="AG29" s="601"/>
      <c r="AH29" s="601"/>
      <c r="AI29" s="601"/>
      <c r="AJ29" s="601"/>
      <c r="AK29" s="601"/>
      <c r="AL29" s="601"/>
    </row>
    <row s="6427" customFormat="1" customHeight="1" ht="15">
      <c r="A30" s="429"/>
      <c r="B30" s="429"/>
      <c r="C30" s="162"/>
      <c r="D30" s="1862"/>
      <c r="E30" s="1862"/>
      <c r="F30" s="1862"/>
      <c r="G30" s="2398"/>
      <c r="H30" s="1957"/>
      <c r="I30" s="2399"/>
      <c r="J30" s="1981"/>
      <c r="K30" s="427"/>
      <c r="L30" s="163"/>
      <c r="M30" s="613" t="s">
        <v>119</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6" customFormat="1" customHeight="1" ht="15">
      <c r="U31" s="171"/>
    </row>
    <row s="2666" customFormat="1" customHeight="1" ht="15">
      <c r="A32" s="1856" t="s">
        <v>1144</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6" customFormat="1" customHeight="1" ht="15">
      <c r="U33" s="171"/>
    </row>
    <row s="6427" customFormat="1" customHeight="1" ht="15">
      <c r="A34" s="429"/>
      <c r="B34" s="429"/>
      <c r="C34" s="162"/>
      <c r="D34" s="1862"/>
      <c r="E34" s="1862"/>
      <c r="F34" s="1862"/>
      <c r="G34" s="1862"/>
      <c r="H34" s="1862"/>
      <c r="I34" s="1862"/>
      <c r="J34" s="1862"/>
      <c r="K34" s="1840" t="s">
        <v>425</v>
      </c>
      <c r="L34" s="1769" t="s">
        <v>109</v>
      </c>
      <c r="M34" s="817"/>
      <c r="N34" s="818"/>
      <c r="O34" s="610"/>
      <c r="P34" s="610"/>
      <c r="Q34" s="610"/>
      <c r="R34" s="610"/>
      <c r="S34" s="610"/>
      <c r="T34" s="610"/>
      <c r="U34" s="611"/>
      <c r="V34" s="610"/>
      <c r="W34" s="610"/>
      <c r="X34" s="601"/>
      <c r="Y34" s="601" t="s">
        <v>118</v>
      </c>
      <c r="Z34" s="601">
        <v>1705000</v>
      </c>
      <c r="AA34" s="601"/>
      <c r="AB34" s="601"/>
      <c r="AC34" s="601"/>
      <c r="AD34" s="601"/>
      <c r="AE34" s="601"/>
      <c r="AF34" s="601"/>
      <c r="AG34" s="601"/>
      <c r="AH34" s="601"/>
      <c r="AI34" s="601"/>
      <c r="AJ34" s="601"/>
      <c r="AK34" s="601"/>
      <c r="AL34" s="601"/>
    </row>
    <row s="2666" customFormat="1" customHeight="1" ht="15">
      <c r="U35" s="171"/>
    </row>
    <row s="2666" customFormat="1" customHeight="1" ht="15">
      <c r="U36" s="171"/>
    </row>
    <row s="6411" customFormat="1" customHeight="1" ht="11.25">
      <c r="A37" s="1856" t="s">
        <v>1145</v>
      </c>
    </row>
    <row customHeight="1" ht="11.25"/>
    <row s="3208" customFormat="1" customHeight="1" ht="22.5">
      <c r="A39" s="1832"/>
      <c r="B39" s="463"/>
      <c r="C39" s="865"/>
      <c r="D39" s="446"/>
      <c r="E39" s="866"/>
      <c r="F39" s="1853"/>
      <c r="G39" s="1863"/>
      <c r="H39" s="481"/>
    </row>
    <row customHeight="1" ht="11.25"/>
    <row s="6411" customFormat="1" customHeight="1" ht="11.25">
      <c r="A41" s="1856" t="s">
        <v>1146</v>
      </c>
    </row>
    <row customHeight="1" ht="11.25"/>
    <row s="3208" customFormat="1" customHeight="1" ht="22.5">
      <c r="A43" s="463"/>
      <c r="B43" s="463"/>
      <c r="C43" s="463"/>
      <c r="D43" s="446"/>
      <c r="E43" s="866"/>
      <c r="F43" s="867"/>
      <c r="G43" s="1863"/>
      <c r="H43" s="481"/>
    </row>
    <row r="46" s="6411" customFormat="1" customHeight="1" ht="17.25">
      <c r="A46" s="1856" t="s">
        <v>1147</v>
      </c>
    </row>
    <row r="48" s="3293" customFormat="1" customHeight="1" ht="18.75">
      <c r="A48" s="74"/>
      <c r="B48" s="1864"/>
      <c r="C48" s="1864"/>
      <c r="D48" s="1865"/>
      <c r="E48" s="1850"/>
      <c r="F48" s="874">
        <v>13</v>
      </c>
      <c r="G48" s="873"/>
      <c r="H48" s="799"/>
      <c r="I48" s="797"/>
      <c r="J48" s="526" t="s">
        <v>61</v>
      </c>
      <c r="K48" s="1866" t="s">
        <v>24</v>
      </c>
      <c r="L48" s="74"/>
      <c r="M48" s="1676"/>
      <c r="N48" s="1676"/>
      <c r="O48" s="1676"/>
      <c r="P48" s="522" t="s">
        <v>392</v>
      </c>
      <c r="Q48" s="522" t="s">
        <v>393</v>
      </c>
      <c r="R48" s="523" t="s">
        <v>394</v>
      </c>
      <c r="S48" s="1676" t="s">
        <v>395</v>
      </c>
      <c r="T48" s="1676"/>
      <c r="U48" s="1676"/>
      <c r="V48" s="1676"/>
    </row>
    <row r="50" s="6411" customFormat="1" customHeight="1" ht="11.25">
      <c r="A50" s="1856" t="s">
        <v>1148</v>
      </c>
    </row>
    <row r="52" s="3070"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381</v>
      </c>
      <c r="AQ52" s="1664" t="s">
        <v>381</v>
      </c>
      <c r="AR52" s="1676"/>
      <c r="AS52" s="1676"/>
    </row>
    <row r="54" s="6411" customFormat="1" customHeight="1" ht="11.25">
      <c r="A54" s="1856" t="s">
        <v>1149</v>
      </c>
    </row>
    <row r="56" s="6299" customFormat="1" customHeight="1" ht="15">
      <c r="A56" s="131" t="s">
        <v>89</v>
      </c>
      <c r="B56" s="111" t="s">
        <v>24</v>
      </c>
      <c r="C56" s="1867"/>
      <c r="D56" s="114"/>
      <c r="E56" s="387"/>
      <c r="F56" s="387"/>
      <c r="G56" s="1844"/>
      <c r="H56" s="1866"/>
      <c r="I56" s="1845"/>
      <c r="K56" s="258"/>
      <c r="L56" s="259"/>
    </row>
    <row r="58" s="6411" customFormat="1" customHeight="1" ht="11.25">
      <c r="A58" s="1856" t="s">
        <v>1150</v>
      </c>
    </row>
    <row r="60" s="3070" customFormat="1" customHeight="1" ht="14.25">
      <c r="A60" s="339"/>
      <c r="B60" s="1168"/>
      <c r="C60" s="377"/>
      <c r="D60" s="1851"/>
      <c r="E60" s="892"/>
      <c r="F60" s="1866"/>
      <c r="G60" s="74"/>
      <c r="I60" s="1664"/>
      <c r="J60" s="1664"/>
    </row>
    <row r="62" s="6411" customFormat="1" customHeight="1" ht="11.25">
      <c r="A62" s="1856" t="s">
        <v>1151</v>
      </c>
    </row>
    <row r="64" s="3070" customFormat="1" customHeight="1" ht="27">
      <c r="A64" s="1174"/>
      <c r="B64" s="1174"/>
      <c r="C64" s="1174"/>
      <c r="D64" s="1168"/>
      <c r="E64" s="1868"/>
      <c r="F64" s="2344"/>
      <c r="G64" s="2345"/>
      <c r="H64" s="2346" t="s">
        <v>61</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61</v>
      </c>
      <c r="Z64" s="1849"/>
      <c r="AA64" s="1833">
        <v>1</v>
      </c>
      <c r="AB64" s="1260"/>
      <c r="AD64" s="1676" t="s">
        <v>1152</v>
      </c>
    </row>
    <row s="3070"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1153</v>
      </c>
    </row>
    <row r="67" s="6411" customFormat="1" customHeight="1" ht="11.25">
      <c r="A67" s="1856" t="s">
        <v>1154</v>
      </c>
    </row>
    <row r="69" s="3070"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1152</v>
      </c>
    </row>
    <row r="71" s="6411" customFormat="1" customHeight="1" ht="11.25">
      <c r="A71" s="1856" t="s">
        <v>1155</v>
      </c>
    </row>
    <row customHeight="1" ht="17.25"/>
    <row s="3070"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3070" customFormat="1" customHeight="1" ht="11.25">
      <c r="A74" s="1174"/>
      <c r="B74" s="1174"/>
      <c r="C74" s="1174"/>
      <c r="D74" s="1168"/>
      <c r="E74" s="1178"/>
      <c r="F74" s="2406"/>
      <c r="G74" s="2356"/>
      <c r="H74" s="2356" t="s">
        <v>109</v>
      </c>
      <c r="I74" s="2410"/>
      <c r="J74" s="2334"/>
      <c r="K74" s="2411"/>
      <c r="L74" s="2404" t="s">
        <v>56</v>
      </c>
      <c r="M74" s="1982"/>
      <c r="N74" s="1187"/>
      <c r="O74" s="1186" t="s">
        <v>376</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3070" customFormat="1" customHeight="1" ht="11.25">
      <c r="A75" s="1174"/>
      <c r="B75" s="1174"/>
      <c r="C75" s="1174"/>
      <c r="D75" s="1168"/>
      <c r="E75" s="1178"/>
      <c r="F75" s="2406"/>
      <c r="G75" s="2356"/>
      <c r="H75" s="2356"/>
      <c r="I75" s="2410"/>
      <c r="J75" s="2334"/>
      <c r="K75" s="2411"/>
      <c r="L75" s="2404"/>
      <c r="M75" s="1982"/>
      <c r="N75" s="2412"/>
      <c r="O75" s="2369">
        <v>1</v>
      </c>
      <c r="P75" s="2364" t="s">
        <v>56</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3070"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3070"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1156</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3070" customFormat="1" customHeight="1" ht="11.25">
      <c r="A78" s="1174"/>
      <c r="B78" s="1174"/>
      <c r="C78" s="1174"/>
      <c r="D78" s="1168"/>
      <c r="E78" s="1178"/>
      <c r="F78" s="2406"/>
      <c r="G78" s="2356"/>
      <c r="H78" s="2356"/>
      <c r="I78" s="2410"/>
      <c r="J78" s="2334"/>
      <c r="K78" s="2411"/>
      <c r="L78" s="2404"/>
      <c r="M78" s="1982"/>
      <c r="N78" s="1185"/>
      <c r="O78" s="1185"/>
      <c r="P78" s="1176" t="s">
        <v>1157</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3070" customFormat="1" customHeight="1" ht="12">
      <c r="A79" s="1174"/>
      <c r="B79" s="1174"/>
      <c r="C79" s="1174"/>
      <c r="D79" s="1168"/>
      <c r="E79" s="1178"/>
      <c r="F79" s="2407"/>
      <c r="G79" s="1200"/>
      <c r="H79" s="1200"/>
      <c r="I79" s="2405" t="s">
        <v>1158</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6411" customFormat="1" customHeight="1" ht="11.25">
      <c r="A81" s="1856" t="s">
        <v>1159</v>
      </c>
    </row>
    <row r="83" s="3070" customFormat="1" customHeight="1" ht="11.25">
      <c r="A83" s="1174"/>
      <c r="B83" s="1174"/>
      <c r="C83" s="1174"/>
      <c r="D83" s="1168"/>
      <c r="E83" s="1178"/>
      <c r="F83" s="1870"/>
      <c r="G83" s="1871"/>
      <c r="H83" s="1871"/>
      <c r="I83" s="1804"/>
      <c r="J83" s="1804"/>
      <c r="K83" s="1872"/>
      <c r="L83" s="1804"/>
      <c r="M83" s="1871"/>
      <c r="N83" s="2368"/>
      <c r="O83" s="2369">
        <v>1</v>
      </c>
      <c r="P83" s="2364" t="s">
        <v>56</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3070"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3070"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1156</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6411" customFormat="1" customHeight="1" ht="11.25">
      <c r="A87" s="1856" t="s">
        <v>1160</v>
      </c>
    </row>
    <row r="89" s="3070"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6411" customFormat="1" customHeight="1" ht="11.25">
      <c r="A91" s="1856" t="s">
        <v>1161</v>
      </c>
    </row>
    <row r="93" s="3070" customFormat="1" customHeight="1" ht="11.25">
      <c r="A93" s="1174"/>
      <c r="B93" s="1174"/>
      <c r="C93" s="1174"/>
      <c r="D93" s="1168"/>
      <c r="E93" s="1178"/>
      <c r="F93" s="1870"/>
      <c r="G93" s="1871"/>
      <c r="H93" s="2356" t="s">
        <v>109</v>
      </c>
      <c r="I93" s="2410"/>
      <c r="J93" s="2334"/>
      <c r="K93" s="2411"/>
      <c r="L93" s="2404" t="s">
        <v>56</v>
      </c>
      <c r="M93" s="1982"/>
      <c r="N93" s="1187"/>
      <c r="O93" s="1186" t="s">
        <v>376</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3070" customFormat="1" customHeight="1" ht="11.25">
      <c r="A94" s="1174"/>
      <c r="B94" s="1174"/>
      <c r="C94" s="1174"/>
      <c r="D94" s="1168"/>
      <c r="E94" s="1178"/>
      <c r="F94" s="1870"/>
      <c r="G94" s="1871"/>
      <c r="H94" s="2356"/>
      <c r="I94" s="2410"/>
      <c r="J94" s="2334"/>
      <c r="K94" s="2411"/>
      <c r="L94" s="2404"/>
      <c r="M94" s="1982"/>
      <c r="N94" s="2412"/>
      <c r="O94" s="2369">
        <v>1</v>
      </c>
      <c r="P94" s="2364" t="s">
        <v>56</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3070"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3070"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1156</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3070" customFormat="1" customHeight="1" ht="11.25">
      <c r="A97" s="1174"/>
      <c r="B97" s="1174"/>
      <c r="C97" s="1174"/>
      <c r="D97" s="1168"/>
      <c r="E97" s="1178"/>
      <c r="F97" s="1870"/>
      <c r="G97" s="1871"/>
      <c r="H97" s="2356"/>
      <c r="I97" s="2410"/>
      <c r="J97" s="2334"/>
      <c r="K97" s="2411"/>
      <c r="L97" s="2404"/>
      <c r="M97" s="1982"/>
      <c r="N97" s="1185"/>
      <c r="O97" s="1185"/>
      <c r="P97" s="1176" t="s">
        <v>1157</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6411" customFormat="1" customHeight="1" ht="11.25">
      <c r="A99" s="1856" t="s">
        <v>1162</v>
      </c>
    </row>
    <row customHeight="1" ht="17.25"/>
    <row s="6063"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6063"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6063" customFormat="1" customHeight="1" ht="12">
      <c r="A103" s="930"/>
      <c r="B103" s="929"/>
      <c r="C103" s="930"/>
      <c r="D103" s="930"/>
      <c r="E103" s="930"/>
      <c r="F103" s="1224"/>
      <c r="G103" s="1841" t="s">
        <v>1163</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6411" customFormat="1" customHeight="1" ht="11.25">
      <c r="A105" s="1856" t="s">
        <v>1164</v>
      </c>
    </row>
    <row r="107" s="2666" customFormat="1" customHeight="1" ht="15">
      <c r="A107" s="629"/>
      <c r="B107" s="630"/>
      <c r="C107" s="630"/>
      <c r="D107" s="2361" t="s">
        <v>109</v>
      </c>
      <c r="E107" s="2225" t="s">
        <v>105</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606</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6" customFormat="1" customHeight="1" ht="15">
      <c r="A108" s="629"/>
      <c r="B108" s="630"/>
      <c r="C108" s="630"/>
      <c r="D108" s="2362"/>
      <c r="E108" s="2225" t="s">
        <v>561</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6" customFormat="1" customHeight="1" ht="15">
      <c r="A109" s="629"/>
      <c r="B109" s="630"/>
      <c r="C109" s="630"/>
      <c r="D109" s="2362"/>
      <c r="E109" s="2225" t="s">
        <v>562</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6" customFormat="1" customHeight="1" ht="24.75">
      <c r="A110" s="1847"/>
      <c r="B110" s="1168"/>
      <c r="C110" s="418"/>
      <c r="D110" s="2362"/>
      <c r="E110" s="2222" t="s">
        <v>607</v>
      </c>
      <c r="F110" s="2222"/>
      <c r="G110" s="2222"/>
      <c r="H110" s="2222"/>
      <c r="I110" s="2222"/>
      <c r="J110" s="2222"/>
      <c r="K110" s="2222"/>
      <c r="L110" s="2222"/>
      <c r="M110" s="2222"/>
      <c r="N110" s="2222"/>
      <c r="O110" s="2222"/>
      <c r="P110" s="2222"/>
      <c r="Q110" s="564">
        <f>SUMIF(T111:T112,"i",Q111:Q112)</f>
        <v>0</v>
      </c>
      <c r="R110" s="1024"/>
      <c r="S110" s="1839" t="s">
        <v>608</v>
      </c>
      <c r="T110" s="723" t="s">
        <v>609</v>
      </c>
      <c r="U110" s="2223">
        <v>1</v>
      </c>
      <c r="V110" s="2223" t="s">
        <v>572</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6"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6" customFormat="1" customHeight="1" ht="11.25">
      <c r="A112" s="1847"/>
      <c r="B112" s="1168"/>
      <c r="C112" s="418"/>
      <c r="D112" s="2362"/>
      <c r="E112" s="655" t="s">
        <v>24</v>
      </c>
      <c r="F112" s="1176" t="s">
        <v>24</v>
      </c>
      <c r="G112" s="1176" t="s">
        <v>1165</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6" customFormat="1" customHeight="1" ht="24.75">
      <c r="A113" s="1847"/>
      <c r="B113" s="1168"/>
      <c r="C113" s="418"/>
      <c r="D113" s="2362"/>
      <c r="E113" s="2222" t="s">
        <v>610</v>
      </c>
      <c r="F113" s="2222"/>
      <c r="G113" s="2222"/>
      <c r="H113" s="2222"/>
      <c r="I113" s="2222"/>
      <c r="J113" s="2222"/>
      <c r="K113" s="2222"/>
      <c r="L113" s="2222"/>
      <c r="M113" s="2222"/>
      <c r="N113" s="2222"/>
      <c r="O113" s="2222"/>
      <c r="P113" s="2222"/>
      <c r="Q113" s="564">
        <f>SUMIF(T114:T115,"i",Q114:Q115)</f>
        <v>0</v>
      </c>
      <c r="R113" s="1024"/>
      <c r="S113" s="1839" t="s">
        <v>611</v>
      </c>
      <c r="T113" s="723" t="s">
        <v>609</v>
      </c>
      <c r="U113" s="2223">
        <v>1</v>
      </c>
      <c r="V113" s="2223" t="s">
        <v>572</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6"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6" customFormat="1" customHeight="1" ht="11.25">
      <c r="A115" s="1847"/>
      <c r="B115" s="1168"/>
      <c r="C115" s="418"/>
      <c r="D115" s="2363"/>
      <c r="E115" s="655" t="s">
        <v>24</v>
      </c>
      <c r="F115" s="1176" t="s">
        <v>24</v>
      </c>
      <c r="G115" s="1176" t="s">
        <v>1165</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6411" customFormat="1" customHeight="1" ht="11.25">
      <c r="A117" s="1856" t="s">
        <v>1166</v>
      </c>
    </row>
    <row r="119" s="2666" customFormat="1" customHeight="1" ht="15">
      <c r="A119" s="629"/>
      <c r="B119" s="630"/>
      <c r="C119" s="630"/>
      <c r="D119" s="2361" t="s">
        <v>109</v>
      </c>
      <c r="E119" s="2225" t="s">
        <v>105</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606</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6" customFormat="1" customHeight="1" ht="15">
      <c r="A120" s="629"/>
      <c r="B120" s="630"/>
      <c r="C120" s="630"/>
      <c r="D120" s="2362"/>
      <c r="E120" s="2225" t="s">
        <v>561</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6" customFormat="1" customHeight="1" ht="15">
      <c r="A121" s="629"/>
      <c r="B121" s="630"/>
      <c r="C121" s="630"/>
      <c r="D121" s="2362"/>
      <c r="E121" s="2225" t="s">
        <v>562</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6" customFormat="1" customHeight="1" ht="24.75">
      <c r="A122" s="1847"/>
      <c r="B122" s="1168"/>
      <c r="C122" s="418"/>
      <c r="D122" s="2362"/>
      <c r="E122" s="2222" t="s">
        <v>607</v>
      </c>
      <c r="F122" s="2222"/>
      <c r="G122" s="2222"/>
      <c r="H122" s="2222"/>
      <c r="I122" s="2222"/>
      <c r="J122" s="2222"/>
      <c r="K122" s="2222"/>
      <c r="L122" s="2222"/>
      <c r="M122" s="2222"/>
      <c r="N122" s="2222"/>
      <c r="O122" s="2222"/>
      <c r="P122" s="2222"/>
      <c r="Q122" s="564">
        <f>SUMIF(T123:T124,"i",Q123:Q124)</f>
        <v>0</v>
      </c>
      <c r="R122" s="1024"/>
      <c r="S122" s="1839" t="s">
        <v>608</v>
      </c>
      <c r="T122" s="723" t="s">
        <v>609</v>
      </c>
      <c r="U122" s="2223">
        <v>1</v>
      </c>
      <c r="V122" s="2223" t="s">
        <v>572</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6"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6" customFormat="1" customHeight="1" ht="11.25">
      <c r="A124" s="1847"/>
      <c r="B124" s="1168"/>
      <c r="C124" s="418"/>
      <c r="D124" s="2362"/>
      <c r="E124" s="655" t="s">
        <v>24</v>
      </c>
      <c r="F124" s="1176" t="s">
        <v>24</v>
      </c>
      <c r="G124" s="1176" t="s">
        <v>1165</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4"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609</v>
      </c>
      <c r="U125" s="2223">
        <v>1</v>
      </c>
      <c r="V125" s="2223" t="s">
        <v>572</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4"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4"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6411" customFormat="1" customHeight="1" ht="11.25">
      <c r="A129" s="1856" t="s">
        <v>1167</v>
      </c>
    </row>
    <row r="131" s="2666" customFormat="1" customHeight="1" ht="45">
      <c r="A131" s="1847"/>
      <c r="B131" s="1168"/>
      <c r="C131" s="418"/>
      <c r="D131" s="74"/>
      <c r="E131" s="2373"/>
      <c r="F131" s="1982" t="s">
        <v>109</v>
      </c>
      <c r="G131" s="2376" t="s">
        <v>24</v>
      </c>
      <c r="H131" s="277"/>
      <c r="I131" s="643" t="s">
        <v>109</v>
      </c>
      <c r="J131" s="1848" t="s">
        <v>1168</v>
      </c>
      <c r="K131" s="644" t="s">
        <v>543</v>
      </c>
      <c r="L131" s="2073" t="s">
        <v>543</v>
      </c>
      <c r="M131" s="2378"/>
      <c r="N131" s="644" t="s">
        <v>543</v>
      </c>
      <c r="O131" s="644" t="s">
        <v>543</v>
      </c>
      <c r="P131" s="644" t="s">
        <v>543</v>
      </c>
      <c r="Q131" s="645">
        <f>SUM(Q132:Q134)</f>
        <v>0</v>
      </c>
      <c r="R131" s="645">
        <f>IF(R128=0,0,(Q128/R128)*100)</f>
        <v>0</v>
      </c>
      <c r="S131" s="2041"/>
      <c r="T131" s="723" t="s">
        <v>609</v>
      </c>
      <c r="U131" s="74"/>
      <c r="V131" s="74"/>
      <c r="AC131" s="74"/>
    </row>
    <row s="2666" customFormat="1" customHeight="1" ht="11.25">
      <c r="A132" s="1847"/>
      <c r="B132" s="1168"/>
      <c r="C132" s="418"/>
      <c r="D132" s="74"/>
      <c r="E132" s="2374"/>
      <c r="F132" s="1982"/>
      <c r="G132" s="2376"/>
      <c r="H132" s="1971"/>
      <c r="I132" s="2356" t="s">
        <v>933</v>
      </c>
      <c r="J132" s="2370"/>
      <c r="K132" s="2371"/>
      <c r="L132" s="646"/>
      <c r="M132" s="647" t="s">
        <v>109</v>
      </c>
      <c r="N132" s="1836"/>
      <c r="O132" s="648"/>
      <c r="P132" s="649"/>
      <c r="Q132" s="648"/>
      <c r="R132" s="650">
        <v>0</v>
      </c>
      <c r="S132" s="2041"/>
      <c r="T132" s="723"/>
      <c r="U132" s="74"/>
      <c r="V132" s="74"/>
      <c r="AC132" s="74"/>
    </row>
    <row s="2666" customFormat="1" customHeight="1" ht="11.25">
      <c r="A133" s="1847"/>
      <c r="B133" s="1168"/>
      <c r="C133" s="418"/>
      <c r="D133" s="74"/>
      <c r="E133" s="2374"/>
      <c r="F133" s="1982"/>
      <c r="G133" s="2376"/>
      <c r="H133" s="1971"/>
      <c r="I133" s="2356"/>
      <c r="J133" s="2370"/>
      <c r="K133" s="2372"/>
      <c r="L133" s="651"/>
      <c r="M133" s="652"/>
      <c r="N133" s="653" t="s">
        <v>1169</v>
      </c>
      <c r="O133" s="653"/>
      <c r="P133" s="653"/>
      <c r="Q133" s="653"/>
      <c r="R133" s="654"/>
      <c r="S133" s="2041"/>
      <c r="T133" s="723"/>
      <c r="U133" s="74"/>
      <c r="V133" s="74"/>
      <c r="AC133" s="74"/>
    </row>
    <row s="2666" customFormat="1" customHeight="1" ht="11.25">
      <c r="A134" s="1847"/>
      <c r="B134" s="1168"/>
      <c r="C134" s="418"/>
      <c r="D134" s="74"/>
      <c r="E134" s="2375"/>
      <c r="F134" s="1982"/>
      <c r="G134" s="2377"/>
      <c r="H134" s="651" t="s">
        <v>24</v>
      </c>
      <c r="I134" s="652"/>
      <c r="J134" s="653" t="s">
        <v>1170</v>
      </c>
      <c r="K134" s="653"/>
      <c r="L134" s="653"/>
      <c r="M134" s="653"/>
      <c r="N134" s="653"/>
      <c r="O134" s="653"/>
      <c r="P134" s="653"/>
      <c r="Q134" s="653"/>
      <c r="R134" s="654"/>
      <c r="S134" s="2041"/>
      <c r="T134" s="723"/>
      <c r="U134" s="74"/>
      <c r="V134" s="74"/>
      <c r="AC134" s="74"/>
    </row>
    <row r="139" s="2666" customFormat="1" customHeight="1" ht="11.25">
      <c r="A139" s="1847"/>
      <c r="B139" s="1168"/>
      <c r="C139" s="418"/>
      <c r="D139" s="74"/>
      <c r="E139" s="1871"/>
      <c r="F139" s="1871"/>
      <c r="G139" s="1871"/>
      <c r="H139" s="1971"/>
      <c r="I139" s="2356" t="s">
        <v>933</v>
      </c>
      <c r="J139" s="2370"/>
      <c r="K139" s="2371"/>
      <c r="L139" s="646"/>
      <c r="M139" s="647" t="s">
        <v>109</v>
      </c>
      <c r="N139" s="1836"/>
      <c r="O139" s="648"/>
      <c r="P139" s="649"/>
      <c r="Q139" s="648"/>
      <c r="R139" s="650">
        <v>0</v>
      </c>
      <c r="S139" s="74"/>
      <c r="T139" s="723"/>
      <c r="U139" s="74"/>
      <c r="V139" s="74"/>
      <c r="AC139" s="74"/>
    </row>
    <row s="2666" customFormat="1" customHeight="1" ht="11.25">
      <c r="A140" s="1847"/>
      <c r="B140" s="1168"/>
      <c r="C140" s="418"/>
      <c r="D140" s="74"/>
      <c r="E140" s="1871"/>
      <c r="F140" s="1871"/>
      <c r="G140" s="1871"/>
      <c r="H140" s="1971"/>
      <c r="I140" s="2356"/>
      <c r="J140" s="2370"/>
      <c r="K140" s="2372"/>
      <c r="L140" s="651"/>
      <c r="M140" s="652"/>
      <c r="N140" s="653" t="s">
        <v>1169</v>
      </c>
      <c r="O140" s="653"/>
      <c r="P140" s="653"/>
      <c r="Q140" s="653"/>
      <c r="R140" s="654"/>
      <c r="S140" s="74"/>
      <c r="T140" s="723"/>
      <c r="U140" s="74"/>
      <c r="V140" s="74"/>
      <c r="AC140" s="74"/>
    </row>
    <row r="142" s="2666" customFormat="1" customHeight="1" ht="11.25">
      <c r="A142" s="1847"/>
      <c r="B142" s="1168"/>
      <c r="C142" s="418"/>
      <c r="D142" s="74"/>
      <c r="E142" s="1878"/>
      <c r="F142" s="1876"/>
      <c r="G142" s="1876"/>
      <c r="H142" s="1879"/>
      <c r="I142" s="1871"/>
      <c r="J142" s="1872"/>
      <c r="K142" s="1872"/>
      <c r="L142" s="646"/>
      <c r="M142" s="647" t="s">
        <v>109</v>
      </c>
      <c r="N142" s="1836"/>
      <c r="O142" s="648"/>
      <c r="P142" s="649"/>
      <c r="Q142" s="648"/>
      <c r="R142" s="650">
        <v>0</v>
      </c>
      <c r="S142" s="74"/>
      <c r="T142" s="723"/>
      <c r="U142" s="74"/>
      <c r="V142" s="74"/>
      <c r="AC142" s="74"/>
    </row>
    <row r="144" s="6411" customFormat="1" customHeight="1" ht="17.25">
      <c r="A144" s="1856" t="s">
        <v>1171</v>
      </c>
    </row>
    <row customHeight="1" ht="17.25">
      <c r="G145" s="1880"/>
      <c r="H145" s="1880"/>
      <c r="I145" s="1880"/>
      <c r="M145" s="1876"/>
    </row>
    <row s="6605" customFormat="1" customHeight="1" ht="17.25">
      <c r="A146" s="1881"/>
      <c r="C146" s="1883"/>
      <c r="D146" s="2353"/>
      <c r="E146" s="1993"/>
      <c r="F146" s="1995"/>
      <c r="G146" s="2359"/>
      <c r="H146" s="2353"/>
      <c r="I146" s="2353">
        <v>1</v>
      </c>
      <c r="J146" s="2389"/>
      <c r="K146" s="2044" t="s">
        <v>61</v>
      </c>
      <c r="L146" s="1982"/>
      <c r="M146" s="1982" t="s">
        <v>109</v>
      </c>
      <c r="N146" s="2387" t="str">
        <f>IF(Z146="","",INDEX(TERRITORY_MR_LIST,MATCH(Z146,TERRITORY_LIST_ID,0)))</f>
        <v/>
      </c>
      <c r="O146" s="2044" t="s">
        <v>61</v>
      </c>
      <c r="P146" s="1982"/>
      <c r="Q146" s="1982" t="s">
        <v>109</v>
      </c>
      <c r="R146" s="2358" t="s">
        <v>24</v>
      </c>
      <c r="S146" s="1981" t="s">
        <v>61</v>
      </c>
      <c r="T146" s="1852"/>
      <c r="U146" s="1852" t="s">
        <v>109</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6605"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162</v>
      </c>
      <c r="W147" s="312"/>
      <c r="Y147" s="1288"/>
      <c r="Z147" s="1288"/>
      <c r="AA147" s="1288"/>
      <c r="AB147" s="1288"/>
      <c r="AC147" s="1288"/>
      <c r="AD147" s="1288"/>
      <c r="AE147" s="1288"/>
      <c r="AF147" s="1288"/>
      <c r="AG147" s="1288"/>
      <c r="AH147" s="1288"/>
      <c r="AI147" s="1288"/>
      <c r="AJ147" s="1288"/>
      <c r="AK147" s="1288"/>
    </row>
    <row s="6605" customFormat="1" customHeight="1" ht="17.25">
      <c r="A148" s="1881"/>
      <c r="C148" s="1886"/>
      <c r="D148" s="2354"/>
      <c r="E148" s="2386"/>
      <c r="F148" s="1996"/>
      <c r="G148" s="2360"/>
      <c r="H148" s="2354"/>
      <c r="I148" s="2354"/>
      <c r="J148" s="2390"/>
      <c r="K148" s="2045"/>
      <c r="L148" s="2354"/>
      <c r="M148" s="2354"/>
      <c r="N148" s="2388"/>
      <c r="O148" s="1986"/>
      <c r="P148" s="310"/>
      <c r="Q148" s="311"/>
      <c r="R148" s="311" t="s">
        <v>163</v>
      </c>
      <c r="S148" s="1887"/>
      <c r="T148" s="1887"/>
      <c r="U148" s="1887"/>
      <c r="V148" s="1887"/>
      <c r="W148" s="312"/>
      <c r="Y148" s="1288"/>
      <c r="Z148" s="1288"/>
      <c r="AA148" s="1288"/>
      <c r="AB148" s="1288"/>
      <c r="AC148" s="1288"/>
      <c r="AD148" s="1288"/>
      <c r="AE148" s="1288"/>
      <c r="AF148" s="1288"/>
      <c r="AG148" s="1288"/>
      <c r="AH148" s="1288"/>
      <c r="AI148" s="1288"/>
      <c r="AJ148" s="1288"/>
      <c r="AK148" s="1288"/>
    </row>
    <row s="6605" customFormat="1" customHeight="1" ht="17.25">
      <c r="A149" s="1881"/>
      <c r="C149" s="1886"/>
      <c r="D149" s="2354"/>
      <c r="E149" s="2386"/>
      <c r="F149" s="1996"/>
      <c r="G149" s="2360"/>
      <c r="H149" s="2354"/>
      <c r="I149" s="2354"/>
      <c r="J149" s="2390"/>
      <c r="K149" s="1986"/>
      <c r="L149" s="310"/>
      <c r="M149" s="311"/>
      <c r="N149" s="311" t="s">
        <v>164</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6605" customFormat="1" customHeight="1" ht="17.25">
      <c r="A150" s="1881"/>
      <c r="C150" s="1886"/>
      <c r="D150" s="2354"/>
      <c r="E150" s="2386"/>
      <c r="F150" s="1997"/>
      <c r="G150" s="2360"/>
      <c r="H150" s="310"/>
      <c r="I150" s="311"/>
      <c r="J150" s="311" t="s">
        <v>165</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6605" customFormat="1" customHeight="1" ht="17.25">
      <c r="A152" s="1881"/>
      <c r="C152" s="1883"/>
      <c r="D152" s="1871"/>
      <c r="E152" s="1888"/>
      <c r="F152" s="1825"/>
      <c r="G152" s="1889"/>
      <c r="H152" s="2353"/>
      <c r="I152" s="2353">
        <v>1</v>
      </c>
      <c r="J152" s="2389"/>
      <c r="K152" s="2044" t="s">
        <v>61</v>
      </c>
      <c r="L152" s="1982"/>
      <c r="M152" s="1982" t="s">
        <v>109</v>
      </c>
      <c r="N152" s="2387" t="str">
        <f>IF(Z152="","",INDEX(TERRITORY_MR_LIST,MATCH(Z152,TERRITORY_LIST_ID,0)))</f>
        <v/>
      </c>
      <c r="O152" s="2044" t="s">
        <v>61</v>
      </c>
      <c r="P152" s="1982"/>
      <c r="Q152" s="1982" t="s">
        <v>109</v>
      </c>
      <c r="R152" s="2358" t="s">
        <v>24</v>
      </c>
      <c r="S152" s="1981" t="s">
        <v>61</v>
      </c>
      <c r="T152" s="1852"/>
      <c r="U152" s="1852" t="s">
        <v>109</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6605"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162</v>
      </c>
      <c r="W153" s="312"/>
      <c r="Y153" s="1288"/>
      <c r="Z153" s="1288"/>
      <c r="AA153" s="1288"/>
      <c r="AB153" s="1288"/>
      <c r="AC153" s="1288"/>
      <c r="AD153" s="1288"/>
      <c r="AE153" s="1288"/>
      <c r="AF153" s="1288"/>
      <c r="AG153" s="1288"/>
      <c r="AH153" s="1288"/>
      <c r="AI153" s="1288"/>
      <c r="AJ153" s="1288"/>
      <c r="AK153" s="1288"/>
    </row>
    <row s="6605" customFormat="1" customHeight="1" ht="17.25">
      <c r="A154" s="1881"/>
      <c r="C154" s="1886"/>
      <c r="D154" s="1871"/>
      <c r="E154" s="1888"/>
      <c r="F154" s="1825"/>
      <c r="G154" s="1889"/>
      <c r="H154" s="2354"/>
      <c r="I154" s="2354"/>
      <c r="J154" s="2390"/>
      <c r="K154" s="2045"/>
      <c r="L154" s="2354"/>
      <c r="M154" s="2354"/>
      <c r="N154" s="2388"/>
      <c r="O154" s="1986"/>
      <c r="P154" s="310"/>
      <c r="Q154" s="311"/>
      <c r="R154" s="311" t="s">
        <v>163</v>
      </c>
      <c r="S154" s="1887"/>
      <c r="T154" s="1887"/>
      <c r="U154" s="1887"/>
      <c r="V154" s="1887"/>
      <c r="W154" s="312"/>
      <c r="Y154" s="1288"/>
      <c r="Z154" s="1288"/>
      <c r="AA154" s="1288"/>
      <c r="AB154" s="1288"/>
      <c r="AC154" s="1288"/>
      <c r="AD154" s="1288"/>
      <c r="AE154" s="1288"/>
      <c r="AF154" s="1288"/>
      <c r="AG154" s="1288"/>
      <c r="AH154" s="1288"/>
      <c r="AI154" s="1288"/>
      <c r="AJ154" s="1288"/>
      <c r="AK154" s="1288"/>
    </row>
    <row s="6605" customFormat="1" customHeight="1" ht="17.25">
      <c r="A155" s="1881"/>
      <c r="C155" s="1886"/>
      <c r="D155" s="1871"/>
      <c r="E155" s="1888"/>
      <c r="F155" s="1825"/>
      <c r="G155" s="1889"/>
      <c r="H155" s="2354"/>
      <c r="I155" s="2354"/>
      <c r="J155" s="2390"/>
      <c r="K155" s="1986"/>
      <c r="L155" s="310"/>
      <c r="M155" s="311"/>
      <c r="N155" s="311" t="s">
        <v>164</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6605" customFormat="1" customHeight="1" ht="17.25">
      <c r="A157" s="1881"/>
      <c r="C157" s="1883"/>
      <c r="D157" s="1871"/>
      <c r="E157" s="1888"/>
      <c r="F157" s="1825"/>
      <c r="G157" s="1889"/>
      <c r="H157" s="1871"/>
      <c r="I157" s="1871"/>
      <c r="J157" s="1890"/>
      <c r="K157" s="1800"/>
      <c r="L157" s="1982"/>
      <c r="M157" s="1982" t="s">
        <v>109</v>
      </c>
      <c r="N157" s="2387" t="str">
        <f>IF(Z157="","",INDEX(TERRITORY_MR_LIST,MATCH(Z157,TERRITORY_LIST_ID,0)))</f>
        <v/>
      </c>
      <c r="O157" s="2044" t="s">
        <v>61</v>
      </c>
      <c r="P157" s="1982"/>
      <c r="Q157" s="1982" t="s">
        <v>109</v>
      </c>
      <c r="R157" s="2358" t="s">
        <v>24</v>
      </c>
      <c r="S157" s="1981" t="s">
        <v>61</v>
      </c>
      <c r="T157" s="1852"/>
      <c r="U157" s="1852" t="s">
        <v>109</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6605"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162</v>
      </c>
      <c r="W158" s="312"/>
      <c r="Y158" s="1288"/>
      <c r="Z158" s="1288"/>
      <c r="AA158" s="1288"/>
      <c r="AB158" s="1288"/>
      <c r="AC158" s="1288"/>
      <c r="AD158" s="1288"/>
      <c r="AE158" s="1288"/>
      <c r="AF158" s="1288"/>
      <c r="AG158" s="1288"/>
      <c r="AH158" s="1288"/>
      <c r="AI158" s="1288"/>
      <c r="AJ158" s="1288"/>
      <c r="AK158" s="1288"/>
    </row>
    <row s="6605" customFormat="1" customHeight="1" ht="17.25">
      <c r="A159" s="1881"/>
      <c r="C159" s="1886"/>
      <c r="D159" s="1871"/>
      <c r="E159" s="1888"/>
      <c r="F159" s="1825"/>
      <c r="G159" s="1889"/>
      <c r="H159" s="1871"/>
      <c r="I159" s="1871"/>
      <c r="J159" s="1890"/>
      <c r="K159" s="1800"/>
      <c r="L159" s="2354"/>
      <c r="M159" s="2354"/>
      <c r="N159" s="2388"/>
      <c r="O159" s="1986"/>
      <c r="P159" s="310"/>
      <c r="Q159" s="311"/>
      <c r="R159" s="311" t="s">
        <v>163</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6605" customFormat="1" customHeight="1" ht="17.25">
      <c r="A161" s="1881"/>
      <c r="C161" s="1883"/>
      <c r="D161" s="1871"/>
      <c r="E161" s="1888"/>
      <c r="F161" s="1825"/>
      <c r="G161" s="1889"/>
      <c r="H161" s="1871"/>
      <c r="I161" s="1871"/>
      <c r="J161" s="1890"/>
      <c r="K161" s="1800"/>
      <c r="L161" s="1796"/>
      <c r="M161" s="1796"/>
      <c r="N161" s="1891"/>
      <c r="O161" s="1828"/>
      <c r="P161" s="1982"/>
      <c r="Q161" s="1982" t="s">
        <v>109</v>
      </c>
      <c r="R161" s="2358" t="s">
        <v>24</v>
      </c>
      <c r="S161" s="1981" t="s">
        <v>61</v>
      </c>
      <c r="T161" s="1852"/>
      <c r="U161" s="1852" t="s">
        <v>109</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6605"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162</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6605"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109</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6411" customFormat="1" customHeight="1" ht="17.25">
      <c r="A166" s="1856" t="s">
        <v>1172</v>
      </c>
    </row>
    <row customHeight="1" ht="17.25">
      <c r="G167" s="1880"/>
      <c r="H167" s="1880"/>
      <c r="I167" s="1880"/>
      <c r="M167" s="1876"/>
    </row>
    <row s="6605" customFormat="1" customHeight="1" ht="17.25">
      <c r="A168" s="1881"/>
      <c r="C168" s="1883"/>
      <c r="D168" s="2353"/>
      <c r="E168" s="1993"/>
      <c r="F168" s="1995"/>
      <c r="G168" s="2359"/>
      <c r="H168" s="2353"/>
      <c r="I168" s="2353">
        <v>1</v>
      </c>
      <c r="J168" s="2389"/>
      <c r="K168" s="2044" t="s">
        <v>61</v>
      </c>
      <c r="L168" s="1982"/>
      <c r="M168" s="1982" t="s">
        <v>109</v>
      </c>
      <c r="N168" s="2387" t="str">
        <f>IF(Z168="","",INDEX(TERRITORY_MR_LIST,MATCH(Z168,TERRITORY_LIST_ID,0)))</f>
        <v/>
      </c>
      <c r="O168" s="2044" t="s">
        <v>61</v>
      </c>
      <c r="P168" s="1982"/>
      <c r="Q168" s="1982" t="s">
        <v>109</v>
      </c>
      <c r="R168" s="2358" t="s">
        <v>24</v>
      </c>
      <c r="S168" s="2240" t="s">
        <v>56</v>
      </c>
      <c r="T168" s="1843"/>
      <c r="U168" s="1843" t="s">
        <v>109</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6605"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6605" customFormat="1" customHeight="1" ht="17.25">
      <c r="A170" s="1881"/>
      <c r="C170" s="1886"/>
      <c r="D170" s="2354"/>
      <c r="E170" s="2386"/>
      <c r="F170" s="1996"/>
      <c r="G170" s="2360"/>
      <c r="H170" s="2354"/>
      <c r="I170" s="2354"/>
      <c r="J170" s="2390"/>
      <c r="K170" s="2045"/>
      <c r="L170" s="2354"/>
      <c r="M170" s="2354"/>
      <c r="N170" s="2388"/>
      <c r="O170" s="1986"/>
      <c r="P170" s="310"/>
      <c r="Q170" s="311"/>
      <c r="R170" s="311" t="s">
        <v>163</v>
      </c>
      <c r="S170" s="1887"/>
      <c r="T170" s="1887"/>
      <c r="U170" s="1887"/>
      <c r="V170" s="1887"/>
      <c r="W170" s="1463"/>
      <c r="Y170" s="1288"/>
      <c r="Z170" s="1288"/>
      <c r="AA170" s="1288"/>
      <c r="AB170" s="1288"/>
      <c r="AC170" s="1288"/>
      <c r="AD170" s="1288"/>
      <c r="AE170" s="1288"/>
      <c r="AF170" s="1288"/>
      <c r="AG170" s="1288"/>
      <c r="AH170" s="1288"/>
      <c r="AI170" s="1288"/>
      <c r="AJ170" s="1288"/>
      <c r="AK170" s="1288"/>
    </row>
    <row s="6605" customFormat="1" customHeight="1" ht="17.25">
      <c r="A171" s="1881"/>
      <c r="C171" s="1886"/>
      <c r="D171" s="2354"/>
      <c r="E171" s="2386"/>
      <c r="F171" s="1996"/>
      <c r="G171" s="2360"/>
      <c r="H171" s="2354"/>
      <c r="I171" s="2354"/>
      <c r="J171" s="2390"/>
      <c r="K171" s="1986"/>
      <c r="L171" s="310"/>
      <c r="M171" s="311"/>
      <c r="N171" s="311" t="s">
        <v>164</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6605" customFormat="1" customHeight="1" ht="17.25">
      <c r="A172" s="1881"/>
      <c r="C172" s="1886"/>
      <c r="D172" s="2354"/>
      <c r="E172" s="2386"/>
      <c r="F172" s="1997"/>
      <c r="G172" s="2360"/>
      <c r="H172" s="310"/>
      <c r="I172" s="311"/>
      <c r="J172" s="311" t="s">
        <v>165</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6605" customFormat="1" customHeight="1" ht="17.25">
      <c r="A174" s="1881"/>
      <c r="C174" s="1883"/>
      <c r="D174" s="1871"/>
      <c r="E174" s="1888"/>
      <c r="F174" s="1825"/>
      <c r="G174" s="1889"/>
      <c r="H174" s="2353"/>
      <c r="I174" s="2353">
        <v>1</v>
      </c>
      <c r="J174" s="2389"/>
      <c r="K174" s="2044" t="s">
        <v>61</v>
      </c>
      <c r="L174" s="1982"/>
      <c r="M174" s="1982" t="s">
        <v>109</v>
      </c>
      <c r="N174" s="2387" t="str">
        <f>IF(Z174="","",INDEX(TERRITORY_MR_LIST,MATCH(Z174,TERRITORY_LIST_ID,0)))</f>
        <v/>
      </c>
      <c r="O174" s="2044" t="s">
        <v>61</v>
      </c>
      <c r="P174" s="1982"/>
      <c r="Q174" s="1982" t="s">
        <v>109</v>
      </c>
      <c r="R174" s="2358" t="s">
        <v>24</v>
      </c>
      <c r="S174" s="2240" t="s">
        <v>56</v>
      </c>
      <c r="T174" s="1843"/>
      <c r="U174" s="1843" t="s">
        <v>109</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6605"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6605" customFormat="1" customHeight="1" ht="17.25">
      <c r="A176" s="1881"/>
      <c r="C176" s="1886"/>
      <c r="D176" s="1871"/>
      <c r="E176" s="1888"/>
      <c r="F176" s="1825"/>
      <c r="G176" s="1889"/>
      <c r="H176" s="2354"/>
      <c r="I176" s="2354"/>
      <c r="J176" s="2390"/>
      <c r="K176" s="2045"/>
      <c r="L176" s="2354"/>
      <c r="M176" s="2354"/>
      <c r="N176" s="2388"/>
      <c r="O176" s="1986"/>
      <c r="P176" s="310"/>
      <c r="Q176" s="311"/>
      <c r="R176" s="311" t="s">
        <v>163</v>
      </c>
      <c r="S176" s="1887"/>
      <c r="T176" s="1887"/>
      <c r="U176" s="1887"/>
      <c r="V176" s="1887"/>
      <c r="W176" s="1463"/>
      <c r="Y176" s="1288"/>
      <c r="Z176" s="1288"/>
      <c r="AA176" s="1288"/>
      <c r="AB176" s="1288"/>
      <c r="AC176" s="1288"/>
      <c r="AD176" s="1288"/>
      <c r="AE176" s="1288"/>
      <c r="AF176" s="1288"/>
      <c r="AG176" s="1288"/>
      <c r="AH176" s="1288"/>
      <c r="AI176" s="1288"/>
      <c r="AJ176" s="1288"/>
      <c r="AK176" s="1288"/>
    </row>
    <row s="6605" customFormat="1" customHeight="1" ht="17.25">
      <c r="A177" s="1881"/>
      <c r="C177" s="1886"/>
      <c r="D177" s="1871"/>
      <c r="E177" s="1888"/>
      <c r="F177" s="1825"/>
      <c r="G177" s="1889"/>
      <c r="H177" s="2354"/>
      <c r="I177" s="2354"/>
      <c r="J177" s="2390"/>
      <c r="K177" s="1986"/>
      <c r="L177" s="310"/>
      <c r="M177" s="311"/>
      <c r="N177" s="311" t="s">
        <v>164</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6605" customFormat="1" customHeight="1" ht="17.25">
      <c r="A179" s="1881"/>
      <c r="C179" s="1883"/>
      <c r="D179" s="1871"/>
      <c r="E179" s="1888"/>
      <c r="F179" s="1825"/>
      <c r="G179" s="1889"/>
      <c r="H179" s="1871"/>
      <c r="I179" s="1871"/>
      <c r="J179" s="1893"/>
      <c r="K179" s="1889"/>
      <c r="L179" s="1982"/>
      <c r="M179" s="1982" t="s">
        <v>109</v>
      </c>
      <c r="N179" s="2387" t="str">
        <f>IF(Z179="","",INDEX(TERRITORY_MR_LIST,MATCH(Z179,TERRITORY_LIST_ID,0)))</f>
        <v/>
      </c>
      <c r="O179" s="2044" t="s">
        <v>61</v>
      </c>
      <c r="P179" s="1982"/>
      <c r="Q179" s="1982" t="s">
        <v>109</v>
      </c>
      <c r="R179" s="2358" t="s">
        <v>24</v>
      </c>
      <c r="S179" s="2240" t="s">
        <v>56</v>
      </c>
      <c r="T179" s="1843"/>
      <c r="U179" s="1843" t="s">
        <v>109</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6605"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6605" customFormat="1" customHeight="1" ht="17.25">
      <c r="A181" s="1881"/>
      <c r="C181" s="1886"/>
      <c r="D181" s="1871"/>
      <c r="E181" s="1888"/>
      <c r="F181" s="1825"/>
      <c r="G181" s="1889"/>
      <c r="H181" s="1871"/>
      <c r="I181" s="1871"/>
      <c r="J181" s="1893"/>
      <c r="K181" s="1889"/>
      <c r="L181" s="2354"/>
      <c r="M181" s="2354"/>
      <c r="N181" s="2388"/>
      <c r="O181" s="1986"/>
      <c r="P181" s="310"/>
      <c r="Q181" s="311"/>
      <c r="R181" s="311" t="s">
        <v>163</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6605" customFormat="1" customHeight="1" ht="17.25">
      <c r="A183" s="1881"/>
      <c r="C183" s="1883"/>
      <c r="D183" s="1871"/>
      <c r="E183" s="1888"/>
      <c r="F183" s="1825"/>
      <c r="G183" s="1889"/>
      <c r="H183" s="1871"/>
      <c r="I183" s="1871"/>
      <c r="J183" s="1893"/>
      <c r="K183" s="1889"/>
      <c r="L183" s="1871"/>
      <c r="M183" s="1871"/>
      <c r="N183" s="1891"/>
      <c r="O183" s="1828"/>
      <c r="P183" s="1982"/>
      <c r="Q183" s="1982" t="s">
        <v>109</v>
      </c>
      <c r="R183" s="2358" t="s">
        <v>24</v>
      </c>
      <c r="S183" s="2240" t="s">
        <v>56</v>
      </c>
      <c r="T183" s="1843"/>
      <c r="U183" s="1843" t="s">
        <v>109</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6605"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6411" customFormat="1" customHeight="1" ht="17.25">
      <c r="A192" s="1856" t="s">
        <v>1173</v>
      </c>
    </row>
    <row customHeight="1" ht="17.25">
      <c r="G193" s="1880"/>
      <c r="H193" s="1880"/>
      <c r="I193" s="1880"/>
      <c r="M193" s="1876"/>
    </row>
    <row s="2666" customFormat="1" customHeight="1" ht="15">
      <c r="D194" s="2416"/>
      <c r="E194" s="2036"/>
      <c r="F194" s="2036"/>
      <c r="G194" s="2044"/>
      <c r="H194" s="1604"/>
      <c r="I194" s="2417">
        <v>1</v>
      </c>
      <c r="J194" s="2389"/>
      <c r="K194" s="1619"/>
      <c r="L194" s="2044" t="s">
        <v>61</v>
      </c>
      <c r="M194" s="2044" t="s">
        <v>61</v>
      </c>
      <c r="N194" s="1604"/>
      <c r="O194" s="1982" t="s">
        <v>109</v>
      </c>
      <c r="P194" s="2411"/>
      <c r="Q194" s="1620"/>
      <c r="R194" s="2044" t="s">
        <v>61</v>
      </c>
      <c r="S194" s="2044" t="s">
        <v>61</v>
      </c>
      <c r="T194" s="1897"/>
      <c r="U194" s="1982" t="s">
        <v>109</v>
      </c>
      <c r="V194" s="2413" t="str">
        <f>IF(AK194="","",INDEX(TERRITORY_MR_LIST,MATCH(AK194,TERRITORY_LIST_ID,0)))</f>
        <v/>
      </c>
      <c r="W194" s="1621"/>
      <c r="X194" s="2044" t="s">
        <v>61</v>
      </c>
      <c r="Y194" s="2044" t="s">
        <v>56</v>
      </c>
      <c r="Z194" s="1604"/>
      <c r="AA194" s="1982" t="s">
        <v>109</v>
      </c>
      <c r="AB194" s="2415"/>
      <c r="AC194" s="1622"/>
      <c r="AD194" s="2044" t="s">
        <v>61</v>
      </c>
      <c r="AE194" s="2044" t="s">
        <v>56</v>
      </c>
      <c r="AF194" s="1602"/>
      <c r="AG194" s="1852" t="s">
        <v>109</v>
      </c>
      <c r="AH194" s="1612"/>
      <c r="AI194" s="1842"/>
    </row>
    <row s="2666"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1174</v>
      </c>
      <c r="AI195" s="2420"/>
    </row>
    <row s="2666"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1175</v>
      </c>
      <c r="AC196" s="2421"/>
      <c r="AD196" s="2421"/>
      <c r="AE196" s="2421"/>
      <c r="AF196" s="2421"/>
      <c r="AG196" s="2421"/>
      <c r="AH196" s="2421"/>
      <c r="AI196" s="2422"/>
    </row>
    <row s="2666"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103</v>
      </c>
      <c r="W197" s="2419"/>
      <c r="X197" s="2419"/>
      <c r="Y197" s="2419"/>
      <c r="Z197" s="2419"/>
      <c r="AA197" s="2419"/>
      <c r="AB197" s="2419"/>
      <c r="AC197" s="2419"/>
      <c r="AD197" s="2419"/>
      <c r="AE197" s="2419"/>
      <c r="AF197" s="2419"/>
      <c r="AG197" s="2419"/>
      <c r="AH197" s="2419"/>
      <c r="AI197" s="2420"/>
    </row>
    <row s="2666" customFormat="1" customHeight="1" ht="11.25">
      <c r="D198" s="2416"/>
      <c r="E198" s="2036"/>
      <c r="F198" s="2036"/>
      <c r="G198" s="2045"/>
      <c r="H198" s="1608"/>
      <c r="I198" s="2417"/>
      <c r="J198" s="2418"/>
      <c r="K198" s="1603"/>
      <c r="L198" s="2045"/>
      <c r="M198" s="2045"/>
      <c r="N198" s="1608"/>
      <c r="O198" s="1609"/>
      <c r="P198" s="2419" t="s">
        <v>1176</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3057" customFormat="1" customHeight="1" ht="11.25">
      <c r="D199" s="2416"/>
      <c r="E199" s="2036"/>
      <c r="F199" s="2036"/>
      <c r="G199" s="1986"/>
      <c r="H199" s="1610"/>
      <c r="I199" s="1611"/>
      <c r="J199" s="2419" t="s">
        <v>165</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6"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6"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6"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6"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6"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3057"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2549A4F-BD89-D3CD-CE8D-5D4BE4E59B28}"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6793" width="32.57421875" customWidth="1"/>
    <col min="2" max="2" style="6794" width="11.00390625" customWidth="1"/>
    <col min="3" max="3" style="6794" width="9.140625"/>
    <col min="4" max="4" style="6794" width="26.57421875" customWidth="1"/>
    <col min="5" max="5" style="6708" width="27.7109375" customWidth="1"/>
    <col min="6" max="6" style="6708" width="23.57421875" customWidth="1"/>
    <col min="7" max="7" style="6708" width="31.421875" customWidth="1"/>
    <col min="8" max="8" style="6708" width="40.8515625" customWidth="1"/>
    <col min="9" max="9" style="6708" width="14.57421875" customWidth="1"/>
    <col min="10" max="10" style="6708" width="26.8515625" customWidth="1"/>
    <col min="11" max="11" style="6708" width="50.00390625" customWidth="1"/>
    <col min="12" max="12" style="6708" width="52.421875" customWidth="1"/>
    <col min="13" max="13" style="6708" width="10.7109375" customWidth="1"/>
    <col min="14" max="14" style="6708" width="55.140625" customWidth="1"/>
    <col min="15" max="15" style="6708" width="31.8515625" customWidth="1"/>
    <col min="16" max="16" style="6708" width="23.8515625" customWidth="1"/>
    <col min="17" max="17" style="6708" width="46.57421875" customWidth="1"/>
    <col min="18" max="18" style="6708" width="24.00390625" customWidth="1"/>
    <col min="19" max="19" style="6708" width="20.57421875" customWidth="1"/>
    <col min="20" max="20" style="6708" width="22.00390625" customWidth="1"/>
    <col min="21" max="22" style="6708" width="26.421875" customWidth="1"/>
    <col min="23" max="23" style="6708" width="8.28125" hidden="1" customWidth="1"/>
    <col min="24" max="24" style="6708" width="59.7109375" customWidth="1"/>
    <col min="25" max="25" style="6708" width="49.140625" customWidth="1"/>
    <col min="26" max="26" style="6708" width="11.140625" customWidth="1"/>
    <col min="27" max="30" style="6708" width="29.00390625" customWidth="1"/>
    <col min="31" max="31" style="6708" width="9.140625"/>
    <col min="32" max="32" style="6708" width="34.7109375" customWidth="1"/>
    <col min="33" max="33" style="6708" width="9.140625"/>
    <col min="34" max="35" style="6708" width="34.421875" customWidth="1"/>
    <col min="36" max="36" style="6708" width="9.140625"/>
    <col min="37" max="37" style="6708" width="24.57421875" customWidth="1"/>
    <col min="38" max="38" style="6708" width="9.140625"/>
    <col min="39" max="39" style="6708" width="26.140625" customWidth="1"/>
    <col min="40" max="40" style="6708" width="1.7109375" customWidth="1"/>
    <col min="41" max="41" style="6708" width="9.140625"/>
    <col min="42" max="43" style="6708" width="47.8515625" customWidth="1"/>
    <col min="44" max="44" style="6708" width="1.7109375" customWidth="1"/>
    <col min="45" max="45" style="6708" width="21.421875" customWidth="1"/>
    <col min="46" max="46" style="6708" width="1.7109375" customWidth="1"/>
    <col min="47" max="47" style="6708" width="31.28125" customWidth="1"/>
    <col min="48" max="48" style="6708" width="1.7109375" customWidth="1"/>
    <col min="49" max="50" style="6795" width="9.140625"/>
    <col min="51" max="51" style="6708" width="3.7109375" customWidth="1"/>
    <col min="52" max="52" style="6708" width="55.00390625" customWidth="1"/>
    <col min="53" max="53" style="6708" width="9.140625"/>
    <col min="54" max="54" style="6708" width="35.140625" customWidth="1"/>
    <col min="55" max="55" style="6708" width="9.140625"/>
    <col min="56" max="56" style="6708" width="1.7109375" customWidth="1"/>
    <col min="57" max="57" style="6796" width="12.57421875" customWidth="1"/>
    <col min="58" max="58" style="6796" width="14.28125" customWidth="1"/>
    <col min="59" max="59" style="6708" width="30.7109375" customWidth="1"/>
    <col min="60" max="60" style="6703" width="40.7109375" customWidth="1"/>
    <col min="61" max="61" style="6703" width="15.00390625" customWidth="1"/>
    <col min="62" max="62" style="6703" width="40.7109375" customWidth="1"/>
    <col min="63" max="63" style="6703" width="2.7109375" customWidth="1"/>
    <col min="64" max="64" style="6703" width="44.7109375" customWidth="1"/>
    <col min="65" max="65" style="6703" width="2.7109375" customWidth="1"/>
    <col min="66" max="66" style="6703" width="40.7109375" customWidth="1"/>
    <col min="67" max="68" style="6708" width="9.140625"/>
    <col min="69" max="69" style="6708" width="18.140625" customWidth="1"/>
    <col min="70" max="70" style="6708" width="57.8515625" customWidth="1"/>
    <col min="71" max="71" style="6763" width="1.7109375" customWidth="1"/>
    <col min="72" max="72" style="6708" width="22.57421875" customWidth="1"/>
    <col min="73" max="73" style="6708" width="57.8515625" customWidth="1"/>
    <col min="74" max="74" style="6708" width="1.7109375" customWidth="1"/>
    <col min="75" max="75" style="6708" width="22.57421875" customWidth="1"/>
    <col min="76" max="76" style="6708" width="57.8515625" customWidth="1"/>
    <col min="77" max="77" style="6708" width="1.7109375" customWidth="1"/>
    <col min="78" max="78" style="6708" width="22.57421875" customWidth="1"/>
    <col min="79" max="79" style="6708" width="57.8515625" customWidth="1"/>
    <col min="80" max="81" style="6708" width="9.140625"/>
    <col min="82" max="82" style="6708" width="49.57421875" customWidth="1"/>
  </cols>
  <sheetData>
    <row s="6698" customFormat="1" customHeight="1" ht="11.25">
      <c r="A1" s="1074" t="s">
        <v>1177</v>
      </c>
      <c r="B1" s="1074" t="s">
        <v>1178</v>
      </c>
      <c r="C1" s="1074" t="s">
        <v>1179</v>
      </c>
      <c r="D1" s="1074" t="s">
        <v>1180</v>
      </c>
      <c r="E1" s="1074" t="s">
        <v>1181</v>
      </c>
      <c r="F1" s="1074" t="s">
        <v>1182</v>
      </c>
      <c r="G1" s="1074" t="s">
        <v>1183</v>
      </c>
      <c r="H1" s="1074" t="s">
        <v>1184</v>
      </c>
      <c r="I1" s="1074" t="s">
        <v>1185</v>
      </c>
      <c r="J1" s="1074" t="s">
        <v>1186</v>
      </c>
      <c r="K1" s="1074" t="s">
        <v>1187</v>
      </c>
      <c r="L1" s="1074" t="s">
        <v>1188</v>
      </c>
      <c r="M1" s="1074"/>
      <c r="N1" s="1074" t="s">
        <v>1189</v>
      </c>
      <c r="O1" s="1074" t="s">
        <v>1190</v>
      </c>
      <c r="P1" s="1074" t="s">
        <v>1191</v>
      </c>
      <c r="Q1" s="1074" t="s">
        <v>1192</v>
      </c>
      <c r="R1" s="1074" t="s">
        <v>1193</v>
      </c>
      <c r="S1" s="1074" t="s">
        <v>1194</v>
      </c>
      <c r="T1" s="1074" t="s">
        <v>1195</v>
      </c>
      <c r="U1" s="1074" t="s">
        <v>1196</v>
      </c>
      <c r="V1" s="1074"/>
      <c r="W1" s="803" t="s">
        <v>1197</v>
      </c>
      <c r="X1" s="1074" t="s">
        <v>1198</v>
      </c>
      <c r="Y1" s="1074" t="s">
        <v>1199</v>
      </c>
      <c r="Z1" s="1074"/>
      <c r="AA1" s="1074" t="s">
        <v>1200</v>
      </c>
      <c r="AB1" s="1074"/>
      <c r="AC1" s="1074" t="s">
        <v>1201</v>
      </c>
      <c r="AD1" s="1074"/>
      <c r="AF1" s="1074" t="s">
        <v>1202</v>
      </c>
      <c r="AH1" s="1074" t="s">
        <v>1203</v>
      </c>
      <c r="AI1" s="1074" t="s">
        <v>1204</v>
      </c>
      <c r="AK1" s="1074" t="s">
        <v>1205</v>
      </c>
      <c r="AM1" s="1074" t="s">
        <v>1206</v>
      </c>
      <c r="AP1" s="1074" t="s">
        <v>1207</v>
      </c>
      <c r="AQ1" s="1074" t="s">
        <v>1208</v>
      </c>
      <c r="AS1" s="1074" t="s">
        <v>1209</v>
      </c>
      <c r="AU1" s="1074" t="s">
        <v>1210</v>
      </c>
      <c r="AW1" s="1074" t="s">
        <v>1211</v>
      </c>
      <c r="AX1" s="1074" t="s">
        <v>1212</v>
      </c>
      <c r="AZ1" s="1160" t="s">
        <v>1213</v>
      </c>
      <c r="BB1" s="1074" t="s">
        <v>1214</v>
      </c>
      <c r="BC1" s="1074"/>
      <c r="BE1" s="1074" t="s">
        <v>1215</v>
      </c>
      <c r="BF1" s="1074" t="s">
        <v>1216</v>
      </c>
      <c r="BH1" s="1076" t="s">
        <v>719</v>
      </c>
      <c r="BI1" s="1077"/>
      <c r="BJ1" s="1078" t="s">
        <v>1217</v>
      </c>
      <c r="BK1" s="1077"/>
      <c r="BL1" s="1079" t="s">
        <v>817</v>
      </c>
      <c r="BM1" s="1077"/>
      <c r="BN1" s="1080" t="s">
        <v>1218</v>
      </c>
      <c r="BS1" s="1457"/>
    </row>
    <row customHeight="1" ht="11.25">
      <c r="A2" s="1081" t="s">
        <v>1219</v>
      </c>
      <c r="B2" s="1082">
        <v>2000</v>
      </c>
      <c r="C2" s="1082">
        <v>2022</v>
      </c>
      <c r="D2" s="1082" t="s">
        <v>61</v>
      </c>
      <c r="E2" s="1083" t="s">
        <v>1220</v>
      </c>
      <c r="F2" s="1083" t="s">
        <v>1221</v>
      </c>
      <c r="G2" s="1083" t="s">
        <v>1222</v>
      </c>
      <c r="H2" s="1084" t="s">
        <v>54</v>
      </c>
      <c r="I2" s="1083" t="s">
        <v>109</v>
      </c>
      <c r="J2" s="1083" t="s">
        <v>1223</v>
      </c>
      <c r="K2" s="1085" t="s">
        <v>1224</v>
      </c>
      <c r="L2" s="1086"/>
      <c r="M2" s="1085">
        <v>1</v>
      </c>
      <c r="N2" s="1170" t="s">
        <v>1225</v>
      </c>
      <c r="O2" s="1084" t="s">
        <v>448</v>
      </c>
      <c r="P2" s="1087" t="s">
        <v>33</v>
      </c>
      <c r="Q2" s="1088" t="s">
        <v>447</v>
      </c>
      <c r="R2" s="129" t="s">
        <v>1226</v>
      </c>
      <c r="S2" s="129" t="s">
        <v>1227</v>
      </c>
      <c r="T2" s="1089" t="s">
        <v>1228</v>
      </c>
      <c r="U2" s="1086" t="s">
        <v>1229</v>
      </c>
      <c r="V2" s="1090">
        <v>1</v>
      </c>
      <c r="W2" s="1091"/>
      <c r="X2" s="1091" t="s">
        <v>1230</v>
      </c>
      <c r="Y2" s="1082" t="s">
        <v>1231</v>
      </c>
      <c r="Z2" s="1092"/>
      <c r="AA2" s="1082" t="s">
        <v>1232</v>
      </c>
      <c r="AB2" s="1093" t="s">
        <v>1232</v>
      </c>
      <c r="AC2" s="1082" t="s">
        <v>1233</v>
      </c>
      <c r="AD2" s="1093" t="s">
        <v>1233</v>
      </c>
      <c r="AF2" s="1084" t="s">
        <v>1229</v>
      </c>
      <c r="AH2" s="1083" t="s">
        <v>1234</v>
      </c>
      <c r="AI2" s="1083" t="s">
        <v>1234</v>
      </c>
      <c r="AK2" s="1083" t="s">
        <v>1235</v>
      </c>
      <c r="AM2" s="1083" t="s">
        <v>1236</v>
      </c>
      <c r="AP2" s="1094" t="s">
        <v>1230</v>
      </c>
      <c r="AQ2" s="1095" t="s">
        <v>1230</v>
      </c>
      <c r="AS2" s="1082" t="s">
        <v>1237</v>
      </c>
      <c r="AU2" s="1128" t="s">
        <v>1238</v>
      </c>
      <c r="AW2" s="1128" t="s">
        <v>1239</v>
      </c>
      <c r="AX2" s="1128" t="s">
        <v>1239</v>
      </c>
      <c r="AZ2" s="1128" t="s">
        <v>52</v>
      </c>
      <c r="BB2" s="1128" t="s">
        <v>1240</v>
      </c>
      <c r="BC2" s="1128" t="s">
        <v>1241</v>
      </c>
      <c r="BE2" s="1128">
        <v>2000</v>
      </c>
      <c r="BF2" s="1128" t="s">
        <v>1242</v>
      </c>
    </row>
    <row customHeight="1" ht="11.25">
      <c r="A3" s="1081" t="s">
        <v>1243</v>
      </c>
      <c r="B3" s="1082">
        <v>2001</v>
      </c>
      <c r="C3" s="1082">
        <v>2023</v>
      </c>
      <c r="D3" s="1082" t="s">
        <v>56</v>
      </c>
      <c r="E3" s="1083" t="s">
        <v>1244</v>
      </c>
      <c r="F3" s="1083" t="s">
        <v>1245</v>
      </c>
      <c r="G3" s="1083" t="s">
        <v>1246</v>
      </c>
      <c r="H3" s="1084" t="s">
        <v>1247</v>
      </c>
      <c r="I3" s="1083" t="s">
        <v>110</v>
      </c>
      <c r="J3" s="1083" t="s">
        <v>553</v>
      </c>
      <c r="K3" s="1085" t="s">
        <v>1248</v>
      </c>
      <c r="L3" s="1086">
        <f>_xlfn.IFERROR(MATCH(K3,OFFER_METHOD,0),0)</f>
        <v>0</v>
      </c>
      <c r="M3" s="1085">
        <v>2</v>
      </c>
      <c r="N3" s="1170" t="s">
        <v>1249</v>
      </c>
      <c r="O3" s="1084" t="s">
        <v>1250</v>
      </c>
      <c r="P3" s="1087" t="s">
        <v>1251</v>
      </c>
      <c r="Q3" s="1088" t="s">
        <v>446</v>
      </c>
      <c r="R3" s="129" t="s">
        <v>1252</v>
      </c>
      <c r="S3" s="129" t="s">
        <v>1253</v>
      </c>
      <c r="T3" s="1089" t="s">
        <v>1254</v>
      </c>
      <c r="U3" s="1086" t="s">
        <v>1255</v>
      </c>
      <c r="V3" s="1090">
        <v>2</v>
      </c>
      <c r="W3" s="1091"/>
      <c r="X3" s="1091" t="s">
        <v>1256</v>
      </c>
      <c r="Y3" s="1082" t="s">
        <v>1231</v>
      </c>
      <c r="Z3" s="1092"/>
      <c r="AA3" s="1082" t="s">
        <v>1257</v>
      </c>
      <c r="AB3" s="1093" t="s">
        <v>1257</v>
      </c>
      <c r="AC3" s="1082" t="s">
        <v>1258</v>
      </c>
      <c r="AD3" s="1093" t="s">
        <v>1258</v>
      </c>
      <c r="AF3" s="1084" t="s">
        <v>1255</v>
      </c>
      <c r="AH3" s="1083" t="s">
        <v>1259</v>
      </c>
      <c r="AI3" s="1083" t="s">
        <v>1260</v>
      </c>
      <c r="AK3" s="1083" t="s">
        <v>1261</v>
      </c>
      <c r="AM3" s="1083" t="s">
        <v>1262</v>
      </c>
      <c r="AP3" s="1094" t="s">
        <v>1263</v>
      </c>
      <c r="AQ3" s="1095" t="s">
        <v>1263</v>
      </c>
      <c r="AS3" s="1082" t="s">
        <v>1264</v>
      </c>
      <c r="AU3" s="1128" t="s">
        <v>1265</v>
      </c>
      <c r="AW3" s="1128" t="s">
        <v>1266</v>
      </c>
      <c r="AX3" s="1128" t="s">
        <v>1266</v>
      </c>
      <c r="AZ3" s="1128" t="s">
        <v>1267</v>
      </c>
      <c r="BB3" s="1128" t="s">
        <v>1268</v>
      </c>
      <c r="BC3" s="1128" t="s">
        <v>1241</v>
      </c>
      <c r="BE3" s="1128">
        <v>2001</v>
      </c>
      <c r="BF3" s="1128" t="s">
        <v>1269</v>
      </c>
      <c r="BH3" s="1074" t="s">
        <v>1270</v>
      </c>
      <c r="BJ3" s="1074" t="s">
        <v>1271</v>
      </c>
      <c r="BL3" s="1074" t="s">
        <v>1272</v>
      </c>
      <c r="BN3" s="1074" t="s">
        <v>1273</v>
      </c>
      <c r="BR3" s="1074" t="s">
        <v>1274</v>
      </c>
      <c r="BS3" s="1458"/>
      <c r="BT3" s="1077"/>
      <c r="BU3" s="1074" t="s">
        <v>1275</v>
      </c>
      <c r="BV3" s="1077"/>
      <c r="BW3" s="1730"/>
      <c r="BX3" s="1732" t="s">
        <v>1276</v>
      </c>
      <c r="CA3" s="1074" t="s">
        <v>1277</v>
      </c>
    </row>
    <row customHeight="1" ht="11.25">
      <c r="A4" s="1081" t="s">
        <v>1278</v>
      </c>
      <c r="B4" s="1082">
        <v>2002</v>
      </c>
      <c r="C4" s="1082">
        <v>2024</v>
      </c>
      <c r="E4" s="1083" t="s">
        <v>1279</v>
      </c>
      <c r="F4" s="1083" t="s">
        <v>1280</v>
      </c>
      <c r="H4" s="1084" t="s">
        <v>1281</v>
      </c>
      <c r="I4" s="1083" t="s">
        <v>89</v>
      </c>
      <c r="J4" s="1083" t="s">
        <v>1282</v>
      </c>
      <c r="K4" s="1085" t="s">
        <v>1283</v>
      </c>
      <c r="L4" s="1086">
        <f>_xlfn.IFERROR(MATCH(K4,OFFER_METHOD,0),0)</f>
        <v>0</v>
      </c>
      <c r="M4" s="1085">
        <v>3</v>
      </c>
      <c r="N4" s="1170" t="s">
        <v>1284</v>
      </c>
      <c r="O4" s="1083" t="s">
        <v>1285</v>
      </c>
      <c r="Q4" s="1088" t="s">
        <v>450</v>
      </c>
      <c r="R4" s="129" t="s">
        <v>1286</v>
      </c>
      <c r="S4" s="129" t="s">
        <v>1287</v>
      </c>
      <c r="T4" s="1089" t="s">
        <v>1288</v>
      </c>
      <c r="U4" s="1086" t="s">
        <v>1289</v>
      </c>
      <c r="V4" s="1090">
        <v>3</v>
      </c>
      <c r="W4" s="1091"/>
      <c r="X4" s="1091" t="s">
        <v>1290</v>
      </c>
      <c r="Y4" s="1082" t="s">
        <v>1231</v>
      </c>
      <c r="Z4" s="1098"/>
      <c r="AC4" s="1082" t="s">
        <v>1291</v>
      </c>
      <c r="AD4" s="1093" t="s">
        <v>1291</v>
      </c>
      <c r="AF4" s="1084" t="s">
        <v>1289</v>
      </c>
      <c r="AH4" s="1084" t="s">
        <v>1292</v>
      </c>
      <c r="AK4" s="1083" t="s">
        <v>1293</v>
      </c>
      <c r="AM4" s="1083" t="s">
        <v>1294</v>
      </c>
      <c r="AP4" s="1094" t="s">
        <v>1256</v>
      </c>
      <c r="AQ4" s="1095" t="s">
        <v>1256</v>
      </c>
      <c r="AS4" s="1082" t="s">
        <v>1295</v>
      </c>
      <c r="AU4" s="1128" t="s">
        <v>1296</v>
      </c>
      <c r="AW4" s="1128" t="s">
        <v>1297</v>
      </c>
      <c r="AX4" s="1128" t="s">
        <v>1297</v>
      </c>
      <c r="AZ4" s="1128" t="s">
        <v>1298</v>
      </c>
      <c r="BB4" s="1128" t="s">
        <v>1299</v>
      </c>
      <c r="BC4" s="1128" t="s">
        <v>1300</v>
      </c>
      <c r="BE4" s="1128">
        <v>2002</v>
      </c>
      <c r="BF4" s="1128" t="s">
        <v>1301</v>
      </c>
      <c r="BH4" s="1075" t="s">
        <v>1302</v>
      </c>
      <c r="BJ4" s="1075" t="s">
        <v>1302</v>
      </c>
      <c r="BL4" s="1075" t="s">
        <v>1302</v>
      </c>
      <c r="BN4" s="1075" t="s">
        <v>1302</v>
      </c>
      <c r="BQ4" s="1462" t="s">
        <v>1303</v>
      </c>
      <c r="BR4" s="1167" t="s">
        <v>1304</v>
      </c>
      <c r="BS4" s="260"/>
      <c r="BT4" s="1462" t="s">
        <v>1305</v>
      </c>
      <c r="BU4" s="1167" t="s">
        <v>1306</v>
      </c>
      <c r="BV4" s="1077"/>
      <c r="BW4" s="1737" t="s">
        <v>1307</v>
      </c>
      <c r="BX4" s="1731" t="s">
        <v>1308</v>
      </c>
      <c r="BZ4" s="1462" t="s">
        <v>1309</v>
      </c>
      <c r="CA4" s="1167" t="s">
        <v>1310</v>
      </c>
    </row>
    <row customHeight="1" ht="11.25">
      <c r="A5" s="1081" t="s">
        <v>1311</v>
      </c>
      <c r="B5" s="1082">
        <v>2003</v>
      </c>
      <c r="C5" s="1082">
        <v>2025</v>
      </c>
      <c r="E5" s="1083" t="s">
        <v>1312</v>
      </c>
      <c r="F5" s="1083" t="s">
        <v>1313</v>
      </c>
      <c r="H5" s="1084" t="s">
        <v>1314</v>
      </c>
      <c r="I5" s="1083" t="s">
        <v>90</v>
      </c>
      <c r="K5" s="1085" t="s">
        <v>1315</v>
      </c>
      <c r="L5" s="1086">
        <f>_xlfn.IFERROR(MATCH(K5,OFFER_METHOD,0),0)</f>
        <v>0</v>
      </c>
      <c r="M5" s="1085">
        <v>4</v>
      </c>
      <c r="N5" s="1099" t="s">
        <v>1316</v>
      </c>
      <c r="O5" s="1083" t="s">
        <v>1317</v>
      </c>
      <c r="Q5" s="1088" t="s">
        <v>1318</v>
      </c>
      <c r="R5" s="129" t="s">
        <v>451</v>
      </c>
      <c r="T5" s="1084" t="s">
        <v>1319</v>
      </c>
      <c r="U5" s="1086" t="s">
        <v>1320</v>
      </c>
      <c r="V5" s="1090">
        <v>4</v>
      </c>
      <c r="W5" s="1091"/>
      <c r="X5" s="1091" t="s">
        <v>174</v>
      </c>
      <c r="Y5" s="1082" t="s">
        <v>1321</v>
      </c>
      <c r="Z5" s="1098">
        <v>1</v>
      </c>
      <c r="AF5" s="1084" t="s">
        <v>1322</v>
      </c>
      <c r="AH5" s="1083" t="s">
        <v>1323</v>
      </c>
      <c r="AK5" s="1083" t="s">
        <v>1324</v>
      </c>
      <c r="AM5" s="1083" t="s">
        <v>1325</v>
      </c>
      <c r="AP5" s="1094" t="s">
        <v>174</v>
      </c>
      <c r="AQ5" s="1095" t="s">
        <v>174</v>
      </c>
      <c r="AU5" s="1128" t="s">
        <v>1326</v>
      </c>
      <c r="AW5" s="1128" t="s">
        <v>1327</v>
      </c>
      <c r="AX5" s="1128" t="s">
        <v>1327</v>
      </c>
      <c r="AZ5" s="1128" t="s">
        <v>1328</v>
      </c>
      <c r="BB5" s="1128" t="s">
        <v>1329</v>
      </c>
      <c r="BC5" s="1128" t="s">
        <v>1330</v>
      </c>
      <c r="BE5" s="1128">
        <v>2003</v>
      </c>
      <c r="BF5" s="1128" t="s">
        <v>1331</v>
      </c>
      <c r="BH5" s="1075" t="s">
        <v>1332</v>
      </c>
      <c r="BJ5" s="1075" t="s">
        <v>1332</v>
      </c>
      <c r="BL5" s="1075" t="s">
        <v>1332</v>
      </c>
      <c r="BN5" s="1075" t="s">
        <v>1333</v>
      </c>
      <c r="BQ5" s="1311">
        <v>4213775</v>
      </c>
      <c r="BR5" s="1075" t="s">
        <v>1230</v>
      </c>
      <c r="BS5" s="1459"/>
      <c r="BT5" s="1311">
        <v>64236871</v>
      </c>
      <c r="BU5" s="1075" t="s">
        <v>227</v>
      </c>
      <c r="BV5" s="1077"/>
      <c r="BW5" s="1735">
        <v>4213767</v>
      </c>
      <c r="BX5" s="1733" t="s">
        <v>1334</v>
      </c>
      <c r="BZ5" s="1311">
        <v>64237509</v>
      </c>
      <c r="CA5" s="1325" t="s">
        <v>1335</v>
      </c>
    </row>
    <row customHeight="1" ht="11.25">
      <c r="A6" s="1081" t="s">
        <v>1336</v>
      </c>
      <c r="B6" s="1082">
        <v>2004</v>
      </c>
      <c r="C6" s="1082">
        <v>2026</v>
      </c>
      <c r="E6" s="1083" t="s">
        <v>1337</v>
      </c>
      <c r="F6" s="1100"/>
      <c r="H6" s="1084" t="s">
        <v>1338</v>
      </c>
      <c r="I6" s="1083" t="s">
        <v>111</v>
      </c>
      <c r="J6" s="1074" t="s">
        <v>1339</v>
      </c>
      <c r="L6" s="1086">
        <f>SUM(kind_of_control_method_filter)</f>
        <v>0</v>
      </c>
      <c r="N6" s="1099" t="s">
        <v>1340</v>
      </c>
      <c r="O6" s="1083" t="s">
        <v>1341</v>
      </c>
      <c r="R6" s="129" t="s">
        <v>447</v>
      </c>
      <c r="T6" s="1084" t="s">
        <v>1342</v>
      </c>
      <c r="U6" s="1086" t="s">
        <v>1322</v>
      </c>
      <c r="V6" s="1090">
        <v>5</v>
      </c>
      <c r="W6" s="1091"/>
      <c r="X6" s="1082" t="s">
        <v>182</v>
      </c>
      <c r="Y6" s="1082" t="s">
        <v>1343</v>
      </c>
      <c r="Z6" s="1098"/>
      <c r="AA6" s="1101"/>
      <c r="AH6" s="1083" t="s">
        <v>1344</v>
      </c>
      <c r="AK6" s="1083" t="s">
        <v>1345</v>
      </c>
      <c r="AM6" s="1083" t="s">
        <v>1346</v>
      </c>
      <c r="AP6" s="1094" t="s">
        <v>182</v>
      </c>
      <c r="AQ6" s="1095" t="s">
        <v>182</v>
      </c>
      <c r="AU6" s="1128" t="s">
        <v>1347</v>
      </c>
      <c r="AW6" s="1128" t="s">
        <v>1348</v>
      </c>
      <c r="AX6" s="1128" t="s">
        <v>1348</v>
      </c>
      <c r="BB6" s="1128" t="s">
        <v>1349</v>
      </c>
      <c r="BC6" s="1128" t="s">
        <v>1330</v>
      </c>
      <c r="BE6" s="1128">
        <v>2004</v>
      </c>
      <c r="BF6" s="1128" t="s">
        <v>1350</v>
      </c>
      <c r="BH6" s="1075" t="s">
        <v>1351</v>
      </c>
      <c r="BJ6" s="1075" t="s">
        <v>1352</v>
      </c>
      <c r="BL6" s="1075" t="s">
        <v>1352</v>
      </c>
      <c r="BN6" s="1075" t="s">
        <v>1353</v>
      </c>
      <c r="BQ6" s="1311">
        <v>4213784</v>
      </c>
      <c r="BR6" s="1325" t="s">
        <v>1263</v>
      </c>
      <c r="BS6" s="1460"/>
      <c r="BT6" s="1311">
        <v>64236872</v>
      </c>
      <c r="BU6" s="1075" t="s">
        <v>232</v>
      </c>
      <c r="BV6" s="1077"/>
      <c r="BW6" s="1735">
        <v>4213768</v>
      </c>
      <c r="BX6" s="1733" t="s">
        <v>252</v>
      </c>
      <c r="BZ6" s="1311">
        <v>64237510</v>
      </c>
      <c r="CA6" s="1075" t="s">
        <v>1354</v>
      </c>
    </row>
    <row customHeight="1" ht="11.25">
      <c r="A7" s="1081" t="s">
        <v>1355</v>
      </c>
      <c r="B7" s="1082">
        <v>2005</v>
      </c>
      <c r="E7" s="1083" t="s">
        <v>1356</v>
      </c>
      <c r="F7" s="1100"/>
      <c r="H7" s="1084" t="s">
        <v>1357</v>
      </c>
      <c r="I7" s="1083" t="s">
        <v>91</v>
      </c>
      <c r="J7" s="1083" t="s">
        <v>1358</v>
      </c>
      <c r="N7" s="1103" t="s">
        <v>1359</v>
      </c>
      <c r="O7" s="1083" t="s">
        <v>1360</v>
      </c>
      <c r="U7" s="1086" t="s">
        <v>56</v>
      </c>
      <c r="V7" s="370" t="s">
        <v>91</v>
      </c>
      <c r="W7" s="1091"/>
      <c r="X7" s="1082" t="s">
        <v>190</v>
      </c>
      <c r="Y7" s="1082" t="s">
        <v>1321</v>
      </c>
      <c r="Z7" s="1098"/>
      <c r="AA7" s="1101"/>
      <c r="AH7" s="1083" t="s">
        <v>1361</v>
      </c>
      <c r="AK7" s="1083" t="s">
        <v>1362</v>
      </c>
      <c r="AM7" s="1083" t="s">
        <v>1363</v>
      </c>
      <c r="AP7" s="1094" t="s">
        <v>190</v>
      </c>
      <c r="AQ7" s="1095" t="s">
        <v>190</v>
      </c>
      <c r="AU7" s="1128" t="s">
        <v>1364</v>
      </c>
      <c r="AW7" s="1128" t="s">
        <v>1365</v>
      </c>
      <c r="AX7" s="1128" t="s">
        <v>1365</v>
      </c>
      <c r="AZ7" s="1074" t="s">
        <v>1366</v>
      </c>
      <c r="BB7" s="1128" t="s">
        <v>1367</v>
      </c>
      <c r="BC7" s="1128" t="s">
        <v>1330</v>
      </c>
      <c r="BE7" s="1128">
        <v>2005</v>
      </c>
      <c r="BF7" s="1128" t="s">
        <v>1368</v>
      </c>
      <c r="BH7" s="1075" t="s">
        <v>1369</v>
      </c>
      <c r="BJ7" s="1075" t="s">
        <v>1351</v>
      </c>
      <c r="BL7" s="1075" t="s">
        <v>1351</v>
      </c>
      <c r="BN7" s="1075" t="s">
        <v>1370</v>
      </c>
      <c r="BQ7" s="1311">
        <v>4213781</v>
      </c>
      <c r="BR7" s="1075" t="s">
        <v>1256</v>
      </c>
      <c r="BS7" s="1459"/>
      <c r="BT7" s="1311">
        <v>64236873</v>
      </c>
      <c r="BU7" s="1075" t="s">
        <v>237</v>
      </c>
      <c r="BV7" s="1077"/>
      <c r="BW7" s="1735">
        <v>4213769</v>
      </c>
      <c r="BX7" s="1733" t="s">
        <v>1371</v>
      </c>
      <c r="BZ7" s="1311">
        <v>64237511</v>
      </c>
      <c r="CA7" s="1075" t="s">
        <v>267</v>
      </c>
    </row>
    <row customHeight="1" ht="11.25">
      <c r="A8" s="1081" t="s">
        <v>1372</v>
      </c>
      <c r="B8" s="1082">
        <v>2006</v>
      </c>
      <c r="E8" s="1083" t="s">
        <v>1373</v>
      </c>
      <c r="F8" s="1100"/>
      <c r="I8" s="1083" t="s">
        <v>92</v>
      </c>
      <c r="J8" s="1083" t="s">
        <v>1374</v>
      </c>
      <c r="N8" s="1171" t="s">
        <v>1375</v>
      </c>
      <c r="O8" s="1083" t="s">
        <v>1376</v>
      </c>
      <c r="V8" s="370" t="s">
        <v>92</v>
      </c>
      <c r="W8" s="1091"/>
      <c r="X8" s="1082" t="s">
        <v>196</v>
      </c>
      <c r="Y8" s="1082" t="s">
        <v>1321</v>
      </c>
      <c r="Z8" s="1098"/>
      <c r="AA8" s="1101"/>
      <c r="AK8" s="1083" t="s">
        <v>1377</v>
      </c>
      <c r="AP8" s="1094" t="s">
        <v>196</v>
      </c>
      <c r="AQ8" s="1095" t="s">
        <v>196</v>
      </c>
      <c r="AU8" s="1128" t="s">
        <v>1378</v>
      </c>
      <c r="AW8" s="1128" t="s">
        <v>1379</v>
      </c>
      <c r="AX8" s="1128" t="s">
        <v>1379</v>
      </c>
      <c r="AZ8" s="1128" t="s">
        <v>1380</v>
      </c>
      <c r="BB8" s="1128" t="s">
        <v>1381</v>
      </c>
      <c r="BC8" s="1128" t="s">
        <v>1330</v>
      </c>
      <c r="BE8" s="1128">
        <v>2006</v>
      </c>
      <c r="BF8" s="1128" t="s">
        <v>1382</v>
      </c>
      <c r="BH8" s="1075" t="s">
        <v>1383</v>
      </c>
      <c r="BJ8" s="1075" t="s">
        <v>1384</v>
      </c>
      <c r="BL8" s="1075" t="s">
        <v>1384</v>
      </c>
      <c r="BN8" s="1075" t="s">
        <v>1385</v>
      </c>
      <c r="BQ8" s="1311">
        <v>4213776</v>
      </c>
      <c r="BR8" s="1075" t="s">
        <v>174</v>
      </c>
      <c r="BS8" s="1459"/>
      <c r="BT8" s="1311">
        <v>64236874</v>
      </c>
      <c r="BU8" s="1325" t="s">
        <v>1386</v>
      </c>
      <c r="BV8" s="1077"/>
      <c r="BW8" s="1735">
        <v>4213770</v>
      </c>
      <c r="BX8" s="1736" t="s">
        <v>1387</v>
      </c>
      <c r="BZ8" s="1311">
        <v>64237512</v>
      </c>
      <c r="CA8" s="1075" t="s">
        <v>262</v>
      </c>
    </row>
    <row customHeight="1" ht="11.25">
      <c r="A9" s="1081" t="s">
        <v>1388</v>
      </c>
      <c r="B9" s="1082">
        <v>2007</v>
      </c>
      <c r="E9" s="1083" t="s">
        <v>1389</v>
      </c>
      <c r="F9" s="1100"/>
      <c r="G9" s="1074" t="s">
        <v>1390</v>
      </c>
      <c r="H9" s="1074" t="s">
        <v>1391</v>
      </c>
      <c r="I9" s="1083" t="s">
        <v>112</v>
      </c>
      <c r="O9" s="1083" t="s">
        <v>1392</v>
      </c>
      <c r="V9" s="370" t="s">
        <v>112</v>
      </c>
      <c r="W9" s="1091"/>
      <c r="X9" s="1082" t="s">
        <v>202</v>
      </c>
      <c r="Y9" s="1082" t="s">
        <v>1231</v>
      </c>
      <c r="Z9" s="1098">
        <v>1</v>
      </c>
      <c r="AA9" s="1101"/>
      <c r="AK9" s="1083" t="s">
        <v>1393</v>
      </c>
      <c r="AP9" s="1094" t="s">
        <v>1394</v>
      </c>
      <c r="AQ9" s="1095" t="s">
        <v>1394</v>
      </c>
      <c r="AW9" s="1128" t="s">
        <v>1395</v>
      </c>
      <c r="AX9" s="1128" t="s">
        <v>1395</v>
      </c>
      <c r="AZ9" s="1128" t="s">
        <v>1396</v>
      </c>
      <c r="BB9" s="1128" t="s">
        <v>1397</v>
      </c>
      <c r="BC9" s="1128" t="s">
        <v>1330</v>
      </c>
      <c r="BE9" s="1128">
        <v>2007</v>
      </c>
      <c r="BF9" s="1128" t="s">
        <v>1398</v>
      </c>
      <c r="BH9" s="1075" t="s">
        <v>1399</v>
      </c>
      <c r="BJ9" s="1075" t="s">
        <v>1400</v>
      </c>
      <c r="BL9" s="1075" t="s">
        <v>1400</v>
      </c>
      <c r="BN9" s="1075" t="s">
        <v>1401</v>
      </c>
      <c r="BQ9" s="1311">
        <v>4213777</v>
      </c>
      <c r="BR9" s="1075" t="s">
        <v>182</v>
      </c>
      <c r="BS9" s="1459"/>
      <c r="BT9" s="1311">
        <v>64236875</v>
      </c>
      <c r="BU9" s="1075" t="s">
        <v>242</v>
      </c>
      <c r="BV9" s="1077"/>
      <c r="BW9" s="1730"/>
      <c r="BX9" s="1730"/>
    </row>
    <row customHeight="1" ht="11.25">
      <c r="A10" s="1081" t="s">
        <v>1402</v>
      </c>
      <c r="B10" s="1082">
        <v>2008</v>
      </c>
      <c r="E10" s="1083" t="s">
        <v>1403</v>
      </c>
      <c r="F10" s="1100"/>
      <c r="G10" s="1083" t="s">
        <v>1404</v>
      </c>
      <c r="H10" s="1083" t="s">
        <v>1405</v>
      </c>
      <c r="I10" s="1083" t="s">
        <v>148</v>
      </c>
      <c r="J10" s="1074" t="s">
        <v>1406</v>
      </c>
      <c r="K10" s="1074" t="s">
        <v>1407</v>
      </c>
      <c r="O10" s="1083" t="s">
        <v>467</v>
      </c>
      <c r="V10" s="371" t="s">
        <v>148</v>
      </c>
      <c r="W10" s="1104"/>
      <c r="X10" s="1104" t="s">
        <v>1408</v>
      </c>
      <c r="Y10" s="1105" t="s">
        <v>1409</v>
      </c>
      <c r="Z10" s="1098"/>
      <c r="AP10" s="1094" t="s">
        <v>1408</v>
      </c>
      <c r="AQ10" s="1095" t="s">
        <v>1408</v>
      </c>
      <c r="AW10" s="1128" t="s">
        <v>1410</v>
      </c>
      <c r="AX10" s="1128" t="s">
        <v>1410</v>
      </c>
      <c r="AZ10" s="1128" t="s">
        <v>1411</v>
      </c>
      <c r="BB10" s="1128" t="s">
        <v>1412</v>
      </c>
      <c r="BC10" s="1128" t="s">
        <v>1330</v>
      </c>
      <c r="BE10" s="1128">
        <v>2008</v>
      </c>
      <c r="BF10" s="1128" t="s">
        <v>1413</v>
      </c>
      <c r="BH10" s="1075" t="s">
        <v>1414</v>
      </c>
      <c r="BJ10" s="1075" t="s">
        <v>1415</v>
      </c>
      <c r="BL10" s="1075" t="s">
        <v>1415</v>
      </c>
      <c r="BN10" s="1075" t="s">
        <v>1416</v>
      </c>
      <c r="BQ10" s="1311">
        <v>4213778</v>
      </c>
      <c r="BR10" s="1075" t="s">
        <v>190</v>
      </c>
      <c r="BS10" s="1459"/>
      <c r="BT10" s="1311">
        <v>64236876</v>
      </c>
      <c r="BU10" s="1075" t="s">
        <v>222</v>
      </c>
      <c r="BV10" s="1077"/>
      <c r="BW10" s="1730"/>
      <c r="BX10" s="1730"/>
    </row>
    <row customHeight="1" ht="11.25">
      <c r="A11" s="1081" t="s">
        <v>1417</v>
      </c>
      <c r="B11" s="1082">
        <v>2009</v>
      </c>
      <c r="E11" s="1083" t="s">
        <v>1418</v>
      </c>
      <c r="F11" s="1100"/>
      <c r="G11" s="1083" t="s">
        <v>1419</v>
      </c>
      <c r="H11" s="1083" t="s">
        <v>1420</v>
      </c>
      <c r="I11" s="1083" t="s">
        <v>149</v>
      </c>
      <c r="J11" s="1084" t="s">
        <v>1421</v>
      </c>
      <c r="K11" s="1106" t="s">
        <v>1422</v>
      </c>
      <c r="O11" s="1084" t="s">
        <v>1423</v>
      </c>
      <c r="V11" s="370" t="s">
        <v>149</v>
      </c>
      <c r="W11" s="261"/>
      <c r="X11" s="1091" t="s">
        <v>1394</v>
      </c>
      <c r="Y11" s="1082" t="s">
        <v>1424</v>
      </c>
      <c r="Z11" s="1098"/>
      <c r="AP11" s="1094" t="s">
        <v>202</v>
      </c>
      <c r="AQ11" s="1096" t="s">
        <v>202</v>
      </c>
      <c r="AW11" s="1128" t="s">
        <v>1425</v>
      </c>
      <c r="AX11" s="1128" t="s">
        <v>1425</v>
      </c>
      <c r="AZ11" s="1128" t="s">
        <v>1426</v>
      </c>
      <c r="BB11" s="1128" t="s">
        <v>1427</v>
      </c>
      <c r="BC11" s="1128" t="s">
        <v>1330</v>
      </c>
      <c r="BE11" s="1128">
        <v>2009</v>
      </c>
      <c r="BF11" s="1128" t="s">
        <v>1428</v>
      </c>
      <c r="BH11" s="1075" t="s">
        <v>1429</v>
      </c>
      <c r="BJ11" s="1075" t="s">
        <v>1399</v>
      </c>
      <c r="BL11" s="1075" t="s">
        <v>1399</v>
      </c>
      <c r="BN11" s="1075" t="s">
        <v>1430</v>
      </c>
      <c r="BQ11" s="1311">
        <v>4213780</v>
      </c>
      <c r="BR11" s="1075" t="s">
        <v>196</v>
      </c>
      <c r="BS11" s="1459"/>
      <c r="BW11" s="1730"/>
      <c r="BX11" s="1730"/>
    </row>
    <row customHeight="1" ht="11.25">
      <c r="A12" s="1081" t="s">
        <v>1431</v>
      </c>
      <c r="B12" s="1082">
        <v>2010</v>
      </c>
      <c r="E12" s="1083" t="s">
        <v>1432</v>
      </c>
      <c r="F12" s="1100"/>
      <c r="G12" s="1083" t="s">
        <v>1420</v>
      </c>
      <c r="I12" s="1083" t="s">
        <v>150</v>
      </c>
      <c r="J12" s="1084" t="s">
        <v>1433</v>
      </c>
      <c r="K12" s="1106" t="s">
        <v>1434</v>
      </c>
      <c r="O12" s="1084" t="s">
        <v>447</v>
      </c>
      <c r="V12" s="370" t="s">
        <v>150</v>
      </c>
      <c r="W12" s="1096"/>
      <c r="X12" s="1091" t="s">
        <v>1435</v>
      </c>
      <c r="Y12" s="1082" t="s">
        <v>1231</v>
      </c>
      <c r="AP12" s="1094"/>
      <c r="AW12" s="1128" t="s">
        <v>149</v>
      </c>
      <c r="AX12" s="1128" t="s">
        <v>149</v>
      </c>
      <c r="AZ12" s="1128" t="s">
        <v>1436</v>
      </c>
      <c r="BB12" s="1128" t="s">
        <v>1437</v>
      </c>
      <c r="BC12" s="1128" t="s">
        <v>1330</v>
      </c>
      <c r="BE12" s="1128">
        <v>2010</v>
      </c>
      <c r="BF12" s="1128" t="s">
        <v>1438</v>
      </c>
      <c r="BH12" s="1075" t="s">
        <v>1439</v>
      </c>
      <c r="BJ12" s="1075" t="s">
        <v>1440</v>
      </c>
      <c r="BL12" s="1075" t="s">
        <v>1440</v>
      </c>
      <c r="BN12" s="1075" t="s">
        <v>1441</v>
      </c>
      <c r="BQ12" s="1311">
        <v>4213779</v>
      </c>
      <c r="BR12" s="1075" t="s">
        <v>1394</v>
      </c>
      <c r="BS12" s="1459"/>
      <c r="BT12" s="1077"/>
      <c r="BU12" s="1077"/>
      <c r="BV12" s="1077"/>
      <c r="BW12" s="1730"/>
      <c r="BX12" s="1730"/>
    </row>
    <row customHeight="1" ht="11.25">
      <c r="A13" s="1081" t="s">
        <v>1442</v>
      </c>
      <c r="B13" s="1082">
        <v>2011</v>
      </c>
      <c r="E13" s="1083" t="s">
        <v>1443</v>
      </c>
      <c r="F13" s="1100"/>
      <c r="I13" s="1083" t="s">
        <v>151</v>
      </c>
      <c r="K13" s="1106" t="s">
        <v>1393</v>
      </c>
      <c r="V13" s="370" t="s">
        <v>151</v>
      </c>
      <c r="W13" s="1096"/>
      <c r="X13" s="1096"/>
      <c r="Y13" s="1096"/>
      <c r="AW13" s="1128" t="s">
        <v>150</v>
      </c>
      <c r="AX13" s="1128" t="s">
        <v>150</v>
      </c>
      <c r="BB13" s="1128" t="s">
        <v>1444</v>
      </c>
      <c r="BC13" s="1128" t="s">
        <v>1445</v>
      </c>
      <c r="BE13" s="1128">
        <v>2011</v>
      </c>
      <c r="BF13" s="1128" t="s">
        <v>1446</v>
      </c>
      <c r="BH13" s="1075" t="s">
        <v>1447</v>
      </c>
      <c r="BJ13" s="1075" t="s">
        <v>1429</v>
      </c>
      <c r="BL13" s="1075" t="s">
        <v>1429</v>
      </c>
      <c r="BN13" s="1075" t="s">
        <v>1448</v>
      </c>
      <c r="BQ13" s="1311">
        <v>4213783</v>
      </c>
      <c r="BR13" s="1075" t="s">
        <v>1408</v>
      </c>
      <c r="BS13" s="1459"/>
      <c r="BT13" s="1077"/>
      <c r="BU13" s="1077"/>
      <c r="BV13" s="1077"/>
      <c r="BW13" s="1734"/>
      <c r="BX13" s="1730"/>
    </row>
    <row customHeight="1" ht="11.25">
      <c r="A14" s="1081" t="s">
        <v>1449</v>
      </c>
      <c r="B14" s="1082">
        <v>2012</v>
      </c>
      <c r="I14" s="1083" t="s">
        <v>152</v>
      </c>
      <c r="J14" s="1074" t="s">
        <v>1450</v>
      </c>
      <c r="N14" s="1074" t="s">
        <v>1451</v>
      </c>
      <c r="V14" s="1090">
        <v>13</v>
      </c>
      <c r="W14" s="1091"/>
      <c r="X14" s="1091" t="s">
        <v>1263</v>
      </c>
      <c r="Y14" s="1082" t="s">
        <v>1231</v>
      </c>
      <c r="AW14" s="1128" t="s">
        <v>151</v>
      </c>
      <c r="AX14" s="1128" t="s">
        <v>151</v>
      </c>
      <c r="AZ14" s="1074" t="s">
        <v>1452</v>
      </c>
      <c r="BB14" s="1128" t="s">
        <v>1453</v>
      </c>
      <c r="BC14" s="1128" t="s">
        <v>1445</v>
      </c>
      <c r="BE14" s="1128">
        <v>2012</v>
      </c>
      <c r="BH14" s="1075" t="s">
        <v>1370</v>
      </c>
      <c r="BJ14" s="1229" t="s">
        <v>1454</v>
      </c>
      <c r="BL14" s="1229" t="s">
        <v>1454</v>
      </c>
      <c r="BN14" s="1075" t="s">
        <v>1455</v>
      </c>
      <c r="BQ14" s="1311">
        <v>4213782</v>
      </c>
      <c r="BR14" s="1075" t="s">
        <v>202</v>
      </c>
      <c r="BS14" s="1459"/>
      <c r="BT14" s="1077"/>
      <c r="BU14" s="1077"/>
      <c r="BV14" s="1077"/>
      <c r="BW14" s="1734"/>
      <c r="BX14" s="1730"/>
    </row>
    <row customHeight="1" ht="19.5">
      <c r="A15" s="1081" t="s">
        <v>1456</v>
      </c>
      <c r="B15" s="1082">
        <v>2013</v>
      </c>
      <c r="E15" s="1738" t="s">
        <v>1457</v>
      </c>
      <c r="G15" s="1074" t="s">
        <v>1458</v>
      </c>
      <c r="H15" s="1074" t="s">
        <v>1459</v>
      </c>
      <c r="I15" s="1085" t="s">
        <v>153</v>
      </c>
      <c r="J15" s="1096" t="s">
        <v>580</v>
      </c>
      <c r="N15" s="1166" t="s">
        <v>1460</v>
      </c>
      <c r="X15" s="1094"/>
      <c r="AW15" s="1128" t="s">
        <v>152</v>
      </c>
      <c r="AX15" s="1128" t="s">
        <v>152</v>
      </c>
      <c r="AZ15" s="1128" t="s">
        <v>1380</v>
      </c>
      <c r="BB15" s="1128" t="s">
        <v>1461</v>
      </c>
      <c r="BC15" s="1128" t="s">
        <v>1445</v>
      </c>
      <c r="BE15" s="1128">
        <v>2013</v>
      </c>
      <c r="BH15" s="1075" t="s">
        <v>1385</v>
      </c>
      <c r="BJ15" s="1229" t="s">
        <v>1462</v>
      </c>
      <c r="BL15" s="1229" t="s">
        <v>1462</v>
      </c>
      <c r="BN15" s="1075" t="s">
        <v>1463</v>
      </c>
      <c r="BR15" s="1077"/>
      <c r="BS15" s="1461"/>
      <c r="BT15" s="1077"/>
      <c r="BU15" s="1077"/>
      <c r="BV15" s="1077"/>
      <c r="BW15" s="1734"/>
      <c r="BX15" s="1730"/>
    </row>
    <row customHeight="1" ht="21">
      <c r="A16" s="1913" t="s">
        <v>1464</v>
      </c>
      <c r="B16" s="1082">
        <v>2014</v>
      </c>
      <c r="E16" s="1739" t="s">
        <v>1465</v>
      </c>
      <c r="G16" s="1083" t="s">
        <v>1466</v>
      </c>
      <c r="H16" s="1083" t="s">
        <v>1467</v>
      </c>
      <c r="I16" s="1085" t="s">
        <v>1468</v>
      </c>
      <c r="J16" s="1096" t="s">
        <v>553</v>
      </c>
      <c r="N16" s="1166" t="s">
        <v>1469</v>
      </c>
      <c r="AW16" s="1128" t="s">
        <v>153</v>
      </c>
      <c r="AX16" s="1128" t="s">
        <v>153</v>
      </c>
      <c r="AZ16" s="1128" t="s">
        <v>1396</v>
      </c>
      <c r="BB16" s="1128" t="s">
        <v>1470</v>
      </c>
      <c r="BC16" s="1128" t="s">
        <v>1445</v>
      </c>
      <c r="BE16" s="1128">
        <v>2014</v>
      </c>
      <c r="BH16" s="1075" t="s">
        <v>1401</v>
      </c>
      <c r="BJ16" s="1229" t="s">
        <v>1471</v>
      </c>
      <c r="BL16" s="1229" t="s">
        <v>1471</v>
      </c>
      <c r="BN16" s="1075" t="s">
        <v>1472</v>
      </c>
      <c r="BR16" s="1077"/>
      <c r="BS16" s="1461"/>
      <c r="BT16" s="1077"/>
      <c r="BU16" s="1077"/>
      <c r="BV16" s="1077"/>
      <c r="BW16" s="1734"/>
      <c r="BX16" s="1730"/>
    </row>
    <row customHeight="1" ht="21">
      <c r="A17" s="1081" t="s">
        <v>1473</v>
      </c>
      <c r="B17" s="1082">
        <v>2015</v>
      </c>
      <c r="G17" s="1083" t="s">
        <v>1420</v>
      </c>
      <c r="H17" s="1083" t="s">
        <v>1420</v>
      </c>
      <c r="I17" s="1083" t="s">
        <v>1474</v>
      </c>
      <c r="N17" s="1166" t="s">
        <v>1475</v>
      </c>
      <c r="X17" s="1094"/>
      <c r="AW17" s="1128" t="s">
        <v>1468</v>
      </c>
      <c r="AX17" s="1128" t="s">
        <v>1468</v>
      </c>
      <c r="AZ17" s="1128" t="s">
        <v>1476</v>
      </c>
      <c r="BB17" s="1128" t="s">
        <v>1477</v>
      </c>
      <c r="BC17" s="1128" t="s">
        <v>1330</v>
      </c>
      <c r="BE17" s="1128">
        <v>2015</v>
      </c>
      <c r="BH17" s="1075" t="s">
        <v>1416</v>
      </c>
      <c r="BJ17" s="1229" t="s">
        <v>1478</v>
      </c>
      <c r="BL17" s="1229" t="s">
        <v>1478</v>
      </c>
      <c r="BN17" s="1075" t="s">
        <v>1479</v>
      </c>
      <c r="BR17" s="1074" t="s">
        <v>1274</v>
      </c>
      <c r="BS17" s="1458"/>
      <c r="BU17" s="1074" t="s">
        <v>1480</v>
      </c>
      <c r="BV17" s="1077"/>
      <c r="BW17" s="1730"/>
      <c r="BX17" s="1732" t="s">
        <v>1481</v>
      </c>
      <c r="CA17" s="1074" t="s">
        <v>1482</v>
      </c>
      <c r="CD17" s="1074" t="s">
        <v>1483</v>
      </c>
    </row>
    <row customHeight="1" ht="21">
      <c r="A18" s="1081" t="s">
        <v>1484</v>
      </c>
      <c r="B18" s="1082">
        <v>2016</v>
      </c>
      <c r="I18" s="1083" t="s">
        <v>1485</v>
      </c>
      <c r="N18" s="1166" t="s">
        <v>1486</v>
      </c>
      <c r="X18" s="1094"/>
      <c r="AW18" s="1128" t="s">
        <v>1474</v>
      </c>
      <c r="AX18" s="1128" t="s">
        <v>1474</v>
      </c>
      <c r="BB18" s="1128" t="s">
        <v>1487</v>
      </c>
      <c r="BC18" s="1128" t="s">
        <v>1330</v>
      </c>
      <c r="BE18" s="1128">
        <v>2016</v>
      </c>
      <c r="BH18" s="1075" t="s">
        <v>1430</v>
      </c>
      <c r="BJ18" s="1229" t="s">
        <v>1488</v>
      </c>
      <c r="BL18" s="1229" t="s">
        <v>1488</v>
      </c>
      <c r="BN18" s="1075" t="s">
        <v>1489</v>
      </c>
      <c r="BQ18" s="1462" t="s">
        <v>1303</v>
      </c>
      <c r="BR18" s="1167" t="s">
        <v>1304</v>
      </c>
      <c r="BS18" s="260"/>
      <c r="BT18" s="1462" t="s">
        <v>1490</v>
      </c>
      <c r="BU18" s="1167" t="s">
        <v>1491</v>
      </c>
      <c r="BV18" s="1077"/>
      <c r="BW18" s="1737" t="s">
        <v>1492</v>
      </c>
      <c r="BX18" s="1731" t="s">
        <v>1493</v>
      </c>
      <c r="BZ18" s="1462" t="s">
        <v>1494</v>
      </c>
      <c r="CA18" s="1167" t="s">
        <v>1495</v>
      </c>
      <c r="CC18" s="1462" t="s">
        <v>1496</v>
      </c>
      <c r="CD18" s="1167" t="s">
        <v>1497</v>
      </c>
    </row>
    <row customHeight="1" ht="21">
      <c r="A19" s="1913" t="s">
        <v>1498</v>
      </c>
      <c r="B19" s="1082">
        <v>2017</v>
      </c>
      <c r="I19" s="1083" t="s">
        <v>1499</v>
      </c>
      <c r="N19" s="1166" t="s">
        <v>1500</v>
      </c>
      <c r="X19" s="1094"/>
      <c r="AW19" s="1128" t="s">
        <v>1485</v>
      </c>
      <c r="AX19" s="1128" t="s">
        <v>1485</v>
      </c>
      <c r="AZ19" s="1074" t="s">
        <v>1501</v>
      </c>
      <c r="BB19" s="1128" t="s">
        <v>1502</v>
      </c>
      <c r="BC19" s="1128" t="s">
        <v>1330</v>
      </c>
      <c r="BE19" s="1128">
        <v>2017</v>
      </c>
      <c r="BH19" s="1075" t="s">
        <v>1503</v>
      </c>
      <c r="BJ19" s="1229" t="s">
        <v>1504</v>
      </c>
      <c r="BL19" s="1229" t="s">
        <v>1504</v>
      </c>
      <c r="BQ19" s="1311">
        <v>4190064</v>
      </c>
      <c r="BR19" s="1075" t="s">
        <v>1505</v>
      </c>
      <c r="BS19" s="1459"/>
      <c r="BT19" s="1311">
        <v>4189671</v>
      </c>
      <c r="BU19" s="1075" t="s">
        <v>1506</v>
      </c>
      <c r="BV19" s="1077"/>
      <c r="BW19" s="1735">
        <v>4189706</v>
      </c>
      <c r="BX19" s="1733" t="s">
        <v>1507</v>
      </c>
      <c r="BZ19" s="1311">
        <v>4189714</v>
      </c>
      <c r="CA19" s="1075" t="s">
        <v>1508</v>
      </c>
      <c r="CC19" s="1311">
        <v>4189708</v>
      </c>
      <c r="CD19" s="1075" t="s">
        <v>1509</v>
      </c>
    </row>
    <row customHeight="1" ht="21">
      <c r="A20" s="1081" t="s">
        <v>1510</v>
      </c>
      <c r="B20" s="1082">
        <v>2018</v>
      </c>
      <c r="I20" s="1083" t="s">
        <v>1511</v>
      </c>
      <c r="N20" s="1166" t="s">
        <v>1512</v>
      </c>
      <c r="AW20" s="1128" t="s">
        <v>1499</v>
      </c>
      <c r="AX20" s="1128" t="s">
        <v>1499</v>
      </c>
      <c r="AZ20" s="1128" t="s">
        <v>1513</v>
      </c>
      <c r="BB20" s="1128" t="s">
        <v>1514</v>
      </c>
      <c r="BC20" s="1128" t="s">
        <v>1445</v>
      </c>
      <c r="BE20" s="1128">
        <v>2018</v>
      </c>
      <c r="BH20" s="1075" t="s">
        <v>1441</v>
      </c>
      <c r="BJ20" s="1075" t="s">
        <v>1370</v>
      </c>
      <c r="BL20" s="1075" t="s">
        <v>1370</v>
      </c>
      <c r="BQ20" s="1311">
        <v>4190065</v>
      </c>
      <c r="BR20" s="1075" t="s">
        <v>1515</v>
      </c>
      <c r="BS20" s="1459"/>
      <c r="BT20" s="1311">
        <v>4189672</v>
      </c>
      <c r="BU20" s="1075" t="s">
        <v>1516</v>
      </c>
      <c r="BV20" s="1077"/>
      <c r="BW20" s="1735">
        <v>4189705</v>
      </c>
      <c r="BX20" s="1733" t="s">
        <v>1517</v>
      </c>
      <c r="BZ20" s="1311">
        <v>4189713</v>
      </c>
      <c r="CA20" s="1075" t="s">
        <v>1517</v>
      </c>
      <c r="CC20" s="1311">
        <v>4189709</v>
      </c>
      <c r="CD20" s="1075" t="s">
        <v>1518</v>
      </c>
    </row>
    <row customHeight="1" ht="21">
      <c r="A21" s="1081" t="s">
        <v>1519</v>
      </c>
      <c r="B21" s="1082">
        <v>2019</v>
      </c>
      <c r="I21" s="1083" t="s">
        <v>1520</v>
      </c>
      <c r="N21" s="1166" t="s">
        <v>1521</v>
      </c>
      <c r="AW21" s="1128" t="s">
        <v>1511</v>
      </c>
      <c r="AX21" s="1128" t="s">
        <v>1511</v>
      </c>
      <c r="AZ21" s="1128" t="s">
        <v>1522</v>
      </c>
      <c r="BB21" s="1128" t="s">
        <v>1523</v>
      </c>
      <c r="BC21" s="1128" t="s">
        <v>1330</v>
      </c>
      <c r="BE21" s="1128">
        <v>2019</v>
      </c>
      <c r="BH21" s="1075" t="s">
        <v>1448</v>
      </c>
      <c r="BJ21" s="1075" t="s">
        <v>1385</v>
      </c>
      <c r="BL21" s="1075" t="s">
        <v>1385</v>
      </c>
      <c r="BQ21" s="1311">
        <v>4190066</v>
      </c>
      <c r="BR21" s="1075" t="s">
        <v>1524</v>
      </c>
      <c r="BS21" s="1459"/>
      <c r="BT21" s="1311">
        <v>4189673</v>
      </c>
      <c r="BU21" s="1075" t="s">
        <v>1525</v>
      </c>
      <c r="BV21" s="1077"/>
      <c r="BW21" s="1735">
        <v>4189707</v>
      </c>
      <c r="BX21" s="1733" t="s">
        <v>1526</v>
      </c>
      <c r="BZ21" s="1311">
        <v>4189712</v>
      </c>
      <c r="CA21" s="1075" t="s">
        <v>1527</v>
      </c>
      <c r="CC21" s="1311">
        <v>4189710</v>
      </c>
      <c r="CD21" s="1075" t="s">
        <v>1528</v>
      </c>
    </row>
    <row customHeight="1" ht="21">
      <c r="A22" s="1081" t="s">
        <v>1529</v>
      </c>
      <c r="B22" s="1082">
        <v>2020</v>
      </c>
      <c r="N22" s="1166" t="s">
        <v>1530</v>
      </c>
      <c r="AW22" s="1128" t="s">
        <v>1520</v>
      </c>
      <c r="AX22" s="1128" t="s">
        <v>1520</v>
      </c>
      <c r="AZ22" s="1128" t="s">
        <v>1531</v>
      </c>
      <c r="BB22" s="1128" t="s">
        <v>1532</v>
      </c>
      <c r="BC22" s="1128" t="s">
        <v>1330</v>
      </c>
      <c r="BE22" s="1128">
        <v>2020</v>
      </c>
      <c r="BH22" s="1075" t="s">
        <v>1455</v>
      </c>
      <c r="BJ22" s="1075" t="s">
        <v>1401</v>
      </c>
      <c r="BL22" s="1075" t="s">
        <v>1401</v>
      </c>
      <c r="BQ22" s="1311">
        <v>4190067</v>
      </c>
      <c r="BR22" s="1075" t="s">
        <v>1533</v>
      </c>
      <c r="BS22" s="1459"/>
      <c r="BT22" s="1311">
        <v>4189674</v>
      </c>
      <c r="BU22" s="1075" t="s">
        <v>1534</v>
      </c>
      <c r="BV22" s="1077"/>
      <c r="BW22" s="1077"/>
      <c r="CC22" s="1311">
        <v>4189711</v>
      </c>
      <c r="CD22" s="1075" t="s">
        <v>291</v>
      </c>
    </row>
    <row customHeight="1" ht="21">
      <c r="A23" s="1081" t="s">
        <v>1535</v>
      </c>
      <c r="B23" s="1082">
        <v>2021</v>
      </c>
      <c r="AW23" s="1128" t="s">
        <v>1536</v>
      </c>
      <c r="AX23" s="1128" t="s">
        <v>1536</v>
      </c>
      <c r="AZ23" s="1128" t="s">
        <v>1537</v>
      </c>
      <c r="BB23" s="1128" t="s">
        <v>1538</v>
      </c>
      <c r="BC23" s="1128" t="s">
        <v>1241</v>
      </c>
      <c r="BE23" s="1128">
        <v>2021</v>
      </c>
      <c r="BH23" s="1075" t="s">
        <v>1463</v>
      </c>
      <c r="BJ23" s="1075" t="s">
        <v>1416</v>
      </c>
      <c r="BL23" s="1075" t="s">
        <v>1416</v>
      </c>
      <c r="BQ23" s="1311">
        <v>4190068</v>
      </c>
      <c r="BR23" s="1075" t="s">
        <v>1539</v>
      </c>
      <c r="BS23" s="1459"/>
      <c r="BT23" s="1311">
        <v>4189675</v>
      </c>
      <c r="BU23" s="1075" t="s">
        <v>1540</v>
      </c>
      <c r="BV23" s="1077"/>
      <c r="BW23" s="1077"/>
      <c r="CC23" s="1311">
        <v>5110778</v>
      </c>
      <c r="CD23" s="1075" t="s">
        <v>1541</v>
      </c>
    </row>
    <row customHeight="1" ht="21">
      <c r="A24" s="1081" t="s">
        <v>1542</v>
      </c>
      <c r="B24" s="1082">
        <v>2022</v>
      </c>
      <c r="AW24" s="1128" t="s">
        <v>1543</v>
      </c>
      <c r="AX24" s="1128" t="s">
        <v>1543</v>
      </c>
      <c r="AZ24" s="1128" t="s">
        <v>1544</v>
      </c>
      <c r="BB24" s="1128" t="s">
        <v>1545</v>
      </c>
      <c r="BC24" s="1128" t="s">
        <v>1546</v>
      </c>
      <c r="BE24" s="1128">
        <v>2022</v>
      </c>
      <c r="BH24" s="1075" t="s">
        <v>1472</v>
      </c>
      <c r="BJ24" s="1075" t="s">
        <v>1430</v>
      </c>
      <c r="BL24" s="1075" t="s">
        <v>1430</v>
      </c>
      <c r="BQ24" s="1311">
        <v>4190069</v>
      </c>
      <c r="BR24" s="1075" t="s">
        <v>1547</v>
      </c>
      <c r="BS24" s="1459"/>
      <c r="BT24" s="1311">
        <v>4189676</v>
      </c>
      <c r="BU24" s="1075" t="s">
        <v>1548</v>
      </c>
      <c r="BV24" s="1077"/>
      <c r="BW24" s="1077"/>
      <c r="CC24" s="1311">
        <v>25575374</v>
      </c>
      <c r="CD24" s="1075" t="s">
        <v>1549</v>
      </c>
    </row>
    <row customHeight="1" ht="11.25">
      <c r="A25" s="1081" t="s">
        <v>1550</v>
      </c>
      <c r="B25" s="1082">
        <v>2023</v>
      </c>
      <c r="AW25" s="1128" t="s">
        <v>1551</v>
      </c>
      <c r="AX25" s="1128" t="s">
        <v>1551</v>
      </c>
      <c r="AZ25" s="1128" t="s">
        <v>1552</v>
      </c>
      <c r="BB25" s="1128" t="s">
        <v>1553</v>
      </c>
      <c r="BC25" s="1128" t="s">
        <v>1546</v>
      </c>
      <c r="BE25" s="1128">
        <v>2023</v>
      </c>
      <c r="BH25" s="1075" t="s">
        <v>1479</v>
      </c>
      <c r="BJ25" s="1075" t="s">
        <v>1503</v>
      </c>
      <c r="BL25" s="1075" t="s">
        <v>1503</v>
      </c>
      <c r="BQ25" s="1311">
        <v>4190070</v>
      </c>
      <c r="BR25" s="1075" t="s">
        <v>1554</v>
      </c>
      <c r="BS25" s="1459"/>
      <c r="BT25" s="1311">
        <v>4189677</v>
      </c>
      <c r="BU25" s="1075" t="s">
        <v>1555</v>
      </c>
      <c r="BV25" s="1077"/>
      <c r="BW25" s="1077"/>
    </row>
    <row customHeight="1" ht="11.25">
      <c r="A26" s="1081" t="s">
        <v>1556</v>
      </c>
      <c r="B26" s="1082">
        <v>2024</v>
      </c>
      <c r="J26" s="1771" t="s">
        <v>1557</v>
      </c>
      <c r="AX26" s="1128" t="s">
        <v>1558</v>
      </c>
      <c r="AZ26" s="1128" t="s">
        <v>1423</v>
      </c>
      <c r="BB26" s="1128" t="s">
        <v>1559</v>
      </c>
      <c r="BC26" s="1128" t="s">
        <v>1546</v>
      </c>
      <c r="BE26" s="1128">
        <v>2024</v>
      </c>
      <c r="BH26" s="1075" t="s">
        <v>1489</v>
      </c>
      <c r="BJ26" s="1075" t="s">
        <v>1441</v>
      </c>
      <c r="BL26" s="1075" t="s">
        <v>1441</v>
      </c>
      <c r="BQ26" s="1311">
        <v>4190071</v>
      </c>
      <c r="BR26" s="1075" t="s">
        <v>1560</v>
      </c>
      <c r="BS26" s="1459"/>
      <c r="BV26" s="1077"/>
      <c r="BW26" s="1077"/>
    </row>
    <row customHeight="1" ht="11.25">
      <c r="A27" s="1081" t="s">
        <v>1561</v>
      </c>
      <c r="B27" s="1082">
        <v>2025</v>
      </c>
      <c r="J27" s="162" t="s">
        <v>425</v>
      </c>
      <c r="AX27" s="1128" t="s">
        <v>1562</v>
      </c>
      <c r="BB27" s="1128" t="s">
        <v>1563</v>
      </c>
      <c r="BC27" s="1128" t="s">
        <v>1546</v>
      </c>
      <c r="BE27" s="1128">
        <v>2025</v>
      </c>
      <c r="BH27" s="1077" t="s">
        <v>24</v>
      </c>
      <c r="BJ27" s="1075" t="s">
        <v>1448</v>
      </c>
      <c r="BL27" s="1075" t="s">
        <v>1448</v>
      </c>
      <c r="BN27" s="1077" t="s">
        <v>24</v>
      </c>
      <c r="BQ27" s="1311">
        <v>4190072</v>
      </c>
      <c r="BR27" s="1075" t="s">
        <v>1564</v>
      </c>
      <c r="BS27" s="1459"/>
      <c r="BV27" s="1077"/>
      <c r="BW27" s="1077"/>
    </row>
    <row customHeight="1" ht="11.25">
      <c r="A28" s="1081" t="s">
        <v>1565</v>
      </c>
      <c r="D28" s="1108"/>
      <c r="E28" s="1109"/>
      <c r="F28" s="1109"/>
      <c r="H28" s="1110" t="s">
        <v>1566</v>
      </c>
      <c r="AX28" s="1128" t="s">
        <v>1567</v>
      </c>
      <c r="AZ28" s="1074" t="s">
        <v>1568</v>
      </c>
      <c r="BB28" s="1128" t="s">
        <v>1569</v>
      </c>
      <c r="BC28" s="1128" t="s">
        <v>1570</v>
      </c>
      <c r="BE28" s="1128">
        <v>2026</v>
      </c>
      <c r="BH28" s="1077" t="s">
        <v>24</v>
      </c>
      <c r="BJ28" s="1075" t="s">
        <v>1455</v>
      </c>
      <c r="BL28" s="1075" t="s">
        <v>1455</v>
      </c>
      <c r="BN28" s="1077" t="s">
        <v>24</v>
      </c>
      <c r="BQ28" s="1311">
        <v>4190073</v>
      </c>
      <c r="BR28" s="1075" t="s">
        <v>1571</v>
      </c>
      <c r="BS28" s="1459"/>
      <c r="BV28" s="1077"/>
      <c r="BW28" s="1077"/>
    </row>
    <row customHeight="1" ht="11.25">
      <c r="A29" s="1081" t="s">
        <v>1572</v>
      </c>
      <c r="D29" s="1111" t="s">
        <v>1573</v>
      </c>
      <c r="E29" s="1112" t="str">
        <f>IF(TEMPLATE_GROUP="","",INDEX(StartDateList,MATCH(TEMPLATE_GROUP,CodeTemplateList,0),1))</f>
        <v>45292.435636574075</v>
      </c>
      <c r="F29" s="1112" t="str">
        <f>IF(TEMPLATE_GROUP="","",INDEX(EndDateList,MATCH(TEMPLATE_GROUP,CodeTemplateList,0),1))</f>
        <v>47118.435891203706</v>
      </c>
      <c r="H29" s="1113" t="s">
        <v>1574</v>
      </c>
      <c r="AX29" s="1128" t="s">
        <v>1575</v>
      </c>
      <c r="AZ29" s="1128" t="s">
        <v>1226</v>
      </c>
      <c r="BB29" s="1128" t="s">
        <v>1423</v>
      </c>
      <c r="BC29" s="1098"/>
      <c r="BE29" s="1128">
        <v>2027</v>
      </c>
      <c r="BJ29" s="1075" t="s">
        <v>1463</v>
      </c>
      <c r="BL29" s="1075" t="s">
        <v>1463</v>
      </c>
    </row>
    <row customHeight="1" ht="11.25">
      <c r="A30" s="1081" t="s">
        <v>1576</v>
      </c>
      <c r="D30" s="1114"/>
      <c r="E30" s="1115"/>
      <c r="F30" s="1115"/>
      <c r="AX30" s="1128" t="s">
        <v>1577</v>
      </c>
      <c r="AZ30" s="1128" t="s">
        <v>1252</v>
      </c>
      <c r="BE30" s="1128">
        <v>2028</v>
      </c>
      <c r="BJ30" s="1075" t="s">
        <v>1578</v>
      </c>
      <c r="BL30" s="1075" t="s">
        <v>1578</v>
      </c>
    </row>
    <row customHeight="1" ht="12.75">
      <c r="A31" s="1081" t="s">
        <v>1579</v>
      </c>
      <c r="D31" s="1108"/>
      <c r="E31" s="1109"/>
      <c r="F31" s="1109"/>
      <c r="H31" s="1116"/>
      <c r="AX31" s="1128" t="s">
        <v>1580</v>
      </c>
      <c r="AZ31" s="1128" t="s">
        <v>452</v>
      </c>
      <c r="BE31" s="1128">
        <v>2029</v>
      </c>
      <c r="BJ31" s="1075" t="s">
        <v>1581</v>
      </c>
      <c r="BL31" s="1075" t="s">
        <v>1581</v>
      </c>
    </row>
    <row customHeight="1" ht="11.25">
      <c r="A32" s="1081" t="s">
        <v>1582</v>
      </c>
      <c r="D32" s="1111" t="s">
        <v>1583</v>
      </c>
      <c r="E32" s="1112" t="str">
        <f>IF(TEMPLATE_GROUP="","",INDEX(StartDateList,MATCH(TEMPLATE_GROUP,CodeTemplateList,0),1))</f>
        <v>45292.435636574075</v>
      </c>
      <c r="F32" s="1112" t="str">
        <f>IF(TEMPLATE_GROUP="","",INDEX(EndDateList,MATCH(TEMPLATE_GROUP,CodeTemplateList,0),1))</f>
        <v>47118.435891203706</v>
      </c>
      <c r="H32" s="1117" t="s">
        <v>1584</v>
      </c>
      <c r="O32" s="1081" t="s">
        <v>448</v>
      </c>
      <c r="AX32" s="1128" t="s">
        <v>1585</v>
      </c>
      <c r="AZ32" s="1128" t="s">
        <v>451</v>
      </c>
      <c r="BE32" s="1128">
        <v>2030</v>
      </c>
      <c r="BJ32" s="1075" t="s">
        <v>1472</v>
      </c>
      <c r="BL32" s="1075" t="s">
        <v>1472</v>
      </c>
    </row>
    <row customHeight="1" ht="11.25">
      <c r="A33" s="1081" t="s">
        <v>1586</v>
      </c>
      <c r="O33" s="1081" t="s">
        <v>1250</v>
      </c>
      <c r="AX33" s="1128" t="s">
        <v>1587</v>
      </c>
      <c r="AZ33" s="1128" t="s">
        <v>447</v>
      </c>
      <c r="BE33" s="1128">
        <v>2031</v>
      </c>
      <c r="BJ33" s="1075" t="s">
        <v>1479</v>
      </c>
      <c r="BL33" s="1075" t="s">
        <v>1479</v>
      </c>
    </row>
    <row customHeight="1" ht="11.25">
      <c r="A34" s="1081" t="s">
        <v>1588</v>
      </c>
      <c r="O34" s="1081" t="s">
        <v>1285</v>
      </c>
      <c r="AX34" s="1128" t="s">
        <v>1589</v>
      </c>
      <c r="BE34" s="1128">
        <v>2032</v>
      </c>
      <c r="BJ34" s="1075" t="s">
        <v>1489</v>
      </c>
      <c r="BL34" s="1075" t="s">
        <v>1489</v>
      </c>
    </row>
    <row customHeight="1" ht="11.25">
      <c r="A35" s="1081" t="s">
        <v>1590</v>
      </c>
      <c r="O35" s="1081" t="s">
        <v>1317</v>
      </c>
      <c r="AX35" s="1128" t="s">
        <v>1591</v>
      </c>
      <c r="AZ35" s="1074" t="s">
        <v>1592</v>
      </c>
      <c r="BE35" s="1128">
        <v>2033</v>
      </c>
      <c r="BL35" s="1075" t="s">
        <v>1593</v>
      </c>
    </row>
    <row customHeight="1" ht="11.25">
      <c r="A36" s="1913" t="s">
        <v>1594</v>
      </c>
      <c r="D36" s="1118" t="s">
        <v>1595</v>
      </c>
      <c r="E36" s="1119" t="s">
        <v>719</v>
      </c>
      <c r="F36" s="1120" t="str">
        <f>INDEX(E37:E41,MATCH(TEMPLATE_SPHERE,F37:F41,0))</f>
        <v>теплоснабжения</v>
      </c>
      <c r="G36" s="1120" t="str">
        <f>INDEX(G37:G41,MATCH(TEMPLATE_SPHERE,F37:F41,0))</f>
        <v>теплоснабжение</v>
      </c>
      <c r="O36" s="1081" t="s">
        <v>1341</v>
      </c>
      <c r="AX36" s="1128" t="s">
        <v>1596</v>
      </c>
      <c r="AZ36" s="1128" t="s">
        <v>447</v>
      </c>
      <c r="BE36" s="1128">
        <v>2034</v>
      </c>
      <c r="BL36" s="1075" t="s">
        <v>1597</v>
      </c>
    </row>
    <row customHeight="1" ht="11.25">
      <c r="A37" s="1081" t="s">
        <v>1598</v>
      </c>
      <c r="E37" s="413" t="s">
        <v>1599</v>
      </c>
      <c r="F37" s="1121" t="s">
        <v>719</v>
      </c>
      <c r="G37" s="413" t="s">
        <v>1600</v>
      </c>
      <c r="O37" s="1081" t="s">
        <v>1360</v>
      </c>
      <c r="AX37" s="1128" t="s">
        <v>1601</v>
      </c>
      <c r="AZ37" s="1128" t="s">
        <v>446</v>
      </c>
      <c r="BE37" s="1128">
        <v>2035</v>
      </c>
    </row>
    <row customHeight="1" ht="11.25">
      <c r="A38" s="1081" t="s">
        <v>1602</v>
      </c>
      <c r="E38" s="413" t="s">
        <v>1603</v>
      </c>
      <c r="F38" s="1122" t="s">
        <v>765</v>
      </c>
      <c r="G38" s="413" t="s">
        <v>1604</v>
      </c>
      <c r="O38" s="1081" t="s">
        <v>1376</v>
      </c>
      <c r="AX38" s="1128" t="s">
        <v>1605</v>
      </c>
      <c r="AZ38" s="1128" t="s">
        <v>450</v>
      </c>
      <c r="BE38" s="1128">
        <v>2036</v>
      </c>
      <c r="BH38" s="1074" t="s">
        <v>1606</v>
      </c>
      <c r="BJ38" s="1074" t="s">
        <v>1607</v>
      </c>
      <c r="BL38" s="1074" t="s">
        <v>1608</v>
      </c>
      <c r="BN38" s="1074" t="s">
        <v>1609</v>
      </c>
    </row>
    <row customHeight="1" ht="11.25">
      <c r="A39" s="1081" t="s">
        <v>1610</v>
      </c>
      <c r="E39" s="413" t="s">
        <v>1611</v>
      </c>
      <c r="F39" s="1122" t="s">
        <v>817</v>
      </c>
      <c r="G39" s="413" t="s">
        <v>1612</v>
      </c>
      <c r="O39" s="1081" t="s">
        <v>1392</v>
      </c>
      <c r="AX39" s="1128" t="s">
        <v>1613</v>
      </c>
      <c r="AZ39" s="1128" t="s">
        <v>1318</v>
      </c>
      <c r="BE39" s="1128">
        <v>2037</v>
      </c>
      <c r="BH39" s="1075" t="s">
        <v>1614</v>
      </c>
      <c r="BJ39" s="1229" t="s">
        <v>1614</v>
      </c>
      <c r="BL39" s="1229" t="s">
        <v>1614</v>
      </c>
      <c r="BN39" s="1075" t="s">
        <v>1615</v>
      </c>
    </row>
    <row customHeight="1" ht="11.25">
      <c r="A40" s="1081" t="s">
        <v>1616</v>
      </c>
      <c r="E40" s="413" t="s">
        <v>1617</v>
      </c>
      <c r="F40" s="1122" t="s">
        <v>803</v>
      </c>
      <c r="G40" s="413" t="s">
        <v>1618</v>
      </c>
      <c r="O40" s="1081" t="s">
        <v>467</v>
      </c>
      <c r="AX40" s="1128" t="s">
        <v>1619</v>
      </c>
      <c r="BE40" s="1128">
        <v>2038</v>
      </c>
      <c r="BH40" s="1075" t="s">
        <v>1620</v>
      </c>
      <c r="BJ40" s="1229" t="s">
        <v>938</v>
      </c>
      <c r="BL40" s="1229" t="s">
        <v>938</v>
      </c>
      <c r="BN40" s="1075" t="s">
        <v>972</v>
      </c>
    </row>
    <row customHeight="1" ht="11.25">
      <c r="A41" s="1081" t="s">
        <v>1621</v>
      </c>
      <c r="E41" s="413" t="s">
        <v>1622</v>
      </c>
      <c r="F41" s="1122" t="s">
        <v>1623</v>
      </c>
      <c r="G41" s="413" t="s">
        <v>1622</v>
      </c>
      <c r="O41" s="1081" t="s">
        <v>1423</v>
      </c>
      <c r="AX41" s="1128" t="s">
        <v>1624</v>
      </c>
      <c r="AZ41" s="1074" t="s">
        <v>1625</v>
      </c>
      <c r="BE41" s="1128">
        <v>2039</v>
      </c>
      <c r="BH41" s="1075" t="s">
        <v>1626</v>
      </c>
      <c r="BJ41" s="1229" t="s">
        <v>934</v>
      </c>
      <c r="BL41" s="1229" t="s">
        <v>934</v>
      </c>
      <c r="BN41" s="1075" t="s">
        <v>959</v>
      </c>
    </row>
    <row customHeight="1" ht="11.25">
      <c r="A42" s="1081" t="s">
        <v>1627</v>
      </c>
      <c r="AX42" s="1128" t="s">
        <v>1628</v>
      </c>
      <c r="AZ42" s="1128" t="s">
        <v>448</v>
      </c>
      <c r="BE42" s="1128">
        <v>2040</v>
      </c>
      <c r="BH42" s="1075" t="s">
        <v>956</v>
      </c>
      <c r="BJ42" s="1229" t="s">
        <v>936</v>
      </c>
      <c r="BL42" s="1229" t="s">
        <v>936</v>
      </c>
      <c r="BN42" s="1075" t="s">
        <v>1629</v>
      </c>
    </row>
    <row customHeight="1" ht="11.25">
      <c r="A43" s="1081" t="s">
        <v>1630</v>
      </c>
      <c r="AX43" s="1128" t="s">
        <v>1631</v>
      </c>
      <c r="AZ43" s="1128" t="s">
        <v>1250</v>
      </c>
      <c r="BE43" s="1128">
        <v>2041</v>
      </c>
      <c r="BH43" s="1075" t="s">
        <v>1632</v>
      </c>
      <c r="BJ43" s="1229" t="s">
        <v>1626</v>
      </c>
      <c r="BL43" s="1229" t="s">
        <v>1626</v>
      </c>
      <c r="BN43" s="1075" t="s">
        <v>1633</v>
      </c>
    </row>
    <row customHeight="1" ht="11.25">
      <c r="A44" s="1081" t="s">
        <v>1634</v>
      </c>
      <c r="I44" s="805" t="s">
        <v>1635</v>
      </c>
      <c r="J44" s="1096" t="s">
        <v>1636</v>
      </c>
      <c r="K44" s="1096" t="s">
        <v>1637</v>
      </c>
      <c r="AX44" s="1128" t="s">
        <v>1638</v>
      </c>
      <c r="AZ44" s="1128" t="s">
        <v>1285</v>
      </c>
      <c r="BE44" s="1128">
        <v>2042</v>
      </c>
      <c r="BH44" s="1075" t="s">
        <v>1639</v>
      </c>
      <c r="BJ44" s="1229" t="s">
        <v>956</v>
      </c>
      <c r="BL44" s="1229" t="s">
        <v>956</v>
      </c>
      <c r="BN44" s="1075" t="s">
        <v>1640</v>
      </c>
    </row>
    <row customHeight="1" ht="11.25">
      <c r="A45" s="1081" t="s">
        <v>1641</v>
      </c>
      <c r="D45" s="1118" t="s">
        <v>1642</v>
      </c>
      <c r="E45" s="1119" t="s">
        <v>1643</v>
      </c>
      <c r="F45" s="803" t="s">
        <v>1644</v>
      </c>
      <c r="G45" s="802" t="s">
        <v>1645</v>
      </c>
      <c r="H45" s="805" t="s">
        <v>1646</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1647</v>
      </c>
      <c r="AZ45" s="1128" t="s">
        <v>1317</v>
      </c>
      <c r="BE45" s="1128">
        <v>2043</v>
      </c>
      <c r="BH45" s="1075" t="s">
        <v>1648</v>
      </c>
      <c r="BJ45" s="1229" t="s">
        <v>950</v>
      </c>
      <c r="BL45" s="1229" t="s">
        <v>950</v>
      </c>
      <c r="BN45" s="1075" t="s">
        <v>1649</v>
      </c>
    </row>
    <row customHeight="1" ht="11.25">
      <c r="A46" s="1081" t="s">
        <v>1650</v>
      </c>
      <c r="E46" s="413" t="s">
        <v>22</v>
      </c>
      <c r="F46" s="1121" t="s">
        <v>1651</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1652</v>
      </c>
      <c r="AZ46" s="1128" t="s">
        <v>1341</v>
      </c>
      <c r="BE46" s="1128">
        <v>2044</v>
      </c>
      <c r="BH46" s="1075" t="s">
        <v>959</v>
      </c>
      <c r="BJ46" s="1229" t="s">
        <v>940</v>
      </c>
      <c r="BL46" s="1229" t="s">
        <v>940</v>
      </c>
      <c r="BN46" s="1075" t="s">
        <v>1653</v>
      </c>
    </row>
    <row customHeight="1" ht="11.25">
      <c r="A47" s="1081" t="s">
        <v>1654</v>
      </c>
      <c r="E47" s="413" t="s">
        <v>29</v>
      </c>
      <c r="F47" s="1122" t="s">
        <v>1655</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1656</v>
      </c>
      <c r="AZ47" s="1128" t="s">
        <v>1360</v>
      </c>
      <c r="BE47" s="1128">
        <v>2045</v>
      </c>
      <c r="BH47" s="1075" t="s">
        <v>1629</v>
      </c>
      <c r="BJ47" s="1229" t="s">
        <v>942</v>
      </c>
      <c r="BL47" s="1229" t="s">
        <v>942</v>
      </c>
      <c r="BN47" s="1075" t="s">
        <v>1657</v>
      </c>
    </row>
    <row customHeight="1" ht="11.25">
      <c r="A48" s="1081" t="s">
        <v>1658</v>
      </c>
      <c r="E48" s="413" t="s">
        <v>1659</v>
      </c>
      <c r="F48" s="1122" t="s">
        <v>1660</v>
      </c>
      <c r="G48" s="1124" t="str">
        <f>IF(f_year="","","01.01."&amp;f_year)</f>
        <v/>
      </c>
      <c r="H48" s="1124" t="str">
        <f>IF(f_year="","","31.12."&amp;f_year)</f>
        <v/>
      </c>
      <c r="I48" s="1782">
        <f>IF(f_year="",TRUE,FALSE)</f>
        <v>1</v>
      </c>
      <c r="J48" s="1785" t="s">
        <v>1661</v>
      </c>
      <c r="K48" s="1786"/>
      <c r="AX48" s="1128" t="s">
        <v>1662</v>
      </c>
      <c r="AZ48" s="1128" t="s">
        <v>1376</v>
      </c>
      <c r="BE48" s="1128">
        <v>2046</v>
      </c>
      <c r="BH48" s="1075" t="s">
        <v>1633</v>
      </c>
      <c r="BJ48" s="1229" t="s">
        <v>944</v>
      </c>
      <c r="BL48" s="1229" t="s">
        <v>944</v>
      </c>
      <c r="BN48" s="1075" t="s">
        <v>1663</v>
      </c>
    </row>
    <row customHeight="1" ht="11.25">
      <c r="A49" s="1081" t="s">
        <v>1664</v>
      </c>
      <c r="E49" s="413" t="s">
        <v>1665</v>
      </c>
      <c r="F49" s="1122" t="s">
        <v>1666</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1667</v>
      </c>
      <c r="AZ49" s="1128" t="s">
        <v>1392</v>
      </c>
      <c r="BE49" s="1128">
        <v>2047</v>
      </c>
      <c r="BH49" s="1075" t="s">
        <v>960</v>
      </c>
      <c r="BJ49" s="1229" t="s">
        <v>946</v>
      </c>
      <c r="BL49" s="1229" t="s">
        <v>946</v>
      </c>
    </row>
    <row customHeight="1" ht="11.25">
      <c r="A50" s="1081" t="s">
        <v>1668</v>
      </c>
      <c r="E50" s="413" t="s">
        <v>1669</v>
      </c>
      <c r="F50" s="1122" t="s">
        <v>930</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1670</v>
      </c>
      <c r="AZ50" s="1128" t="s">
        <v>467</v>
      </c>
      <c r="BE50" s="1128">
        <v>2048</v>
      </c>
      <c r="BH50" s="1075" t="s">
        <v>1640</v>
      </c>
      <c r="BJ50" s="1229" t="s">
        <v>948</v>
      </c>
      <c r="BL50" s="1229" t="s">
        <v>948</v>
      </c>
    </row>
    <row customHeight="1" ht="11.25">
      <c r="A51" s="1081" t="s">
        <v>1671</v>
      </c>
      <c r="E51" s="413" t="s">
        <v>1672</v>
      </c>
      <c r="F51" s="1122" t="s">
        <v>1673</v>
      </c>
      <c r="G51" s="1124" t="str">
        <f>IF(TITLE_PERIOD_START="","",TITLE_PERIOD_START)</f>
        <v>45292.435636574075</v>
      </c>
      <c r="H51" s="1124" t="str">
        <f>IF(TITLE_PERIOD_END="","",TITLE_PERIOD_END)</f>
        <v>47118.435891203706</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1674</v>
      </c>
      <c r="AZ51" s="1128" t="s">
        <v>1423</v>
      </c>
      <c r="BE51" s="1128">
        <v>2049</v>
      </c>
      <c r="BH51" s="1075" t="s">
        <v>1649</v>
      </c>
      <c r="BJ51" s="1229" t="s">
        <v>1675</v>
      </c>
      <c r="BL51" s="1229" t="s">
        <v>1675</v>
      </c>
    </row>
    <row customHeight="1" ht="11.25">
      <c r="A52" s="1081" t="s">
        <v>1676</v>
      </c>
      <c r="E52" s="413" t="s">
        <v>1677</v>
      </c>
      <c r="F52" s="1122" t="s">
        <v>1643</v>
      </c>
      <c r="G52" s="1124" t="str">
        <f>IF(TITLE_PERIOD_START="","",TITLE_PERIOD_START)</f>
        <v>45292.435636574075</v>
      </c>
      <c r="H52" s="1124" t="str">
        <f>IF(TITLE_PERIOD_END="","",TITLE_PERIOD_END)</f>
        <v>47118.435891203706</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1678</v>
      </c>
      <c r="AZ52" s="1128" t="s">
        <v>447</v>
      </c>
      <c r="BE52" s="1128">
        <v>2050</v>
      </c>
      <c r="BH52" s="1075" t="s">
        <v>1653</v>
      </c>
      <c r="BJ52" s="1229" t="s">
        <v>959</v>
      </c>
      <c r="BL52" s="1229" t="s">
        <v>959</v>
      </c>
    </row>
    <row customHeight="1" ht="11.25">
      <c r="A53" s="1081" t="s">
        <v>1679</v>
      </c>
      <c r="E53" s="413" t="s">
        <v>1680</v>
      </c>
      <c r="F53" s="1122" t="s">
        <v>1680</v>
      </c>
      <c r="G53" s="1124" t="str">
        <f>IF(f_year="","","01.01."&amp;f_year)</f>
        <v/>
      </c>
      <c r="H53" s="1124" t="str">
        <f>IF(f_year="","","31.12."&amp;f_year)</f>
        <v/>
      </c>
      <c r="I53" s="1782">
        <f>IF(AND(f_year="",TITLE_DATE_FIL=""),TRUE,FALSE)</f>
        <v>1</v>
      </c>
      <c r="J53" s="1785" t="s">
        <v>1681</v>
      </c>
      <c r="K53" s="1786"/>
      <c r="AX53" s="1128" t="s">
        <v>1682</v>
      </c>
      <c r="BE53" s="1128">
        <v>2051</v>
      </c>
      <c r="BH53" s="1075" t="s">
        <v>1657</v>
      </c>
      <c r="BJ53" s="1229" t="s">
        <v>1629</v>
      </c>
      <c r="BL53" s="1229" t="s">
        <v>1629</v>
      </c>
    </row>
    <row customHeight="1" ht="11.25">
      <c r="A54" s="1081" t="s">
        <v>1683</v>
      </c>
      <c r="AX54" s="1128" t="s">
        <v>1684</v>
      </c>
      <c r="AZ54" s="1074" t="s">
        <v>1685</v>
      </c>
      <c r="BE54" s="1128">
        <v>2052</v>
      </c>
      <c r="BH54" s="1075" t="s">
        <v>1663</v>
      </c>
      <c r="BJ54" s="1229" t="s">
        <v>1633</v>
      </c>
      <c r="BL54" s="1229" t="s">
        <v>1633</v>
      </c>
    </row>
    <row customHeight="1" ht="11.25">
      <c r="A55" s="1081" t="s">
        <v>1686</v>
      </c>
      <c r="AX55" s="1128" t="s">
        <v>1687</v>
      </c>
      <c r="AZ55" s="1128" t="s">
        <v>1227</v>
      </c>
      <c r="BE55" s="1128">
        <v>2053</v>
      </c>
      <c r="BH55" s="1077" t="s">
        <v>24</v>
      </c>
      <c r="BJ55" s="1229" t="s">
        <v>960</v>
      </c>
      <c r="BL55" s="1229" t="s">
        <v>960</v>
      </c>
    </row>
    <row customHeight="1" ht="11.25">
      <c r="A56" s="1081" t="s">
        <v>1688</v>
      </c>
      <c r="D56" s="1126" t="s">
        <v>1689</v>
      </c>
      <c r="E56" s="1102">
        <v>55</v>
      </c>
      <c r="F56" s="1081" t="s">
        <v>1690</v>
      </c>
      <c r="AX56" s="1128" t="s">
        <v>1691</v>
      </c>
      <c r="AZ56" s="1128" t="s">
        <v>1253</v>
      </c>
      <c r="BE56" s="1128">
        <v>2054</v>
      </c>
      <c r="BH56" s="1077" t="s">
        <v>24</v>
      </c>
      <c r="BJ56" s="1229" t="s">
        <v>1640</v>
      </c>
      <c r="BL56" s="1229" t="s">
        <v>1640</v>
      </c>
    </row>
    <row customHeight="1" ht="11.25">
      <c r="A57" s="1081" t="s">
        <v>1692</v>
      </c>
      <c r="D57" s="1126" t="s">
        <v>1693</v>
      </c>
      <c r="E57" s="1102">
        <v>66</v>
      </c>
      <c r="F57" s="1081" t="s">
        <v>1690</v>
      </c>
      <c r="AX57" s="1128" t="s">
        <v>1694</v>
      </c>
      <c r="AZ57" s="1128" t="s">
        <v>1287</v>
      </c>
      <c r="BE57" s="1128">
        <v>2055</v>
      </c>
      <c r="BJ57" s="1229" t="s">
        <v>1649</v>
      </c>
      <c r="BL57" s="1229" t="s">
        <v>1649</v>
      </c>
    </row>
    <row customHeight="1" ht="11.25">
      <c r="A58" s="1081" t="s">
        <v>1695</v>
      </c>
      <c r="D58" s="1126" t="s">
        <v>1696</v>
      </c>
      <c r="E58" s="1102">
        <v>44</v>
      </c>
      <c r="F58" s="1081" t="s">
        <v>1690</v>
      </c>
      <c r="AX58" s="1128" t="s">
        <v>1697</v>
      </c>
      <c r="BE58" s="1128">
        <v>2056</v>
      </c>
      <c r="BJ58" s="1229" t="s">
        <v>1653</v>
      </c>
      <c r="BL58" s="1229" t="s">
        <v>1653</v>
      </c>
    </row>
    <row customHeight="1" ht="11.25">
      <c r="A59" s="1081" t="s">
        <v>1698</v>
      </c>
      <c r="D59" s="1126" t="s">
        <v>131</v>
      </c>
      <c r="E59" s="1102" t="s">
        <v>1520</v>
      </c>
      <c r="F59" s="1081" t="s">
        <v>1699</v>
      </c>
      <c r="AX59" s="1128" t="s">
        <v>1700</v>
      </c>
      <c r="AZ59" s="1074" t="s">
        <v>1701</v>
      </c>
      <c r="BE59" s="1128">
        <v>2057</v>
      </c>
      <c r="BJ59" s="1229" t="s">
        <v>1657</v>
      </c>
      <c r="BL59" s="1229" t="s">
        <v>1657</v>
      </c>
    </row>
    <row customHeight="1" ht="11.25">
      <c r="A60" s="1081" t="s">
        <v>1702</v>
      </c>
      <c r="D60" s="1126" t="s">
        <v>1703</v>
      </c>
      <c r="E60" s="1102" t="s">
        <v>1520</v>
      </c>
      <c r="F60" s="1081" t="s">
        <v>1699</v>
      </c>
      <c r="AX60" s="1128" t="s">
        <v>1704</v>
      </c>
      <c r="AZ60" s="1128" t="s">
        <v>1228</v>
      </c>
      <c r="BE60" s="1128">
        <v>2058</v>
      </c>
      <c r="BJ60" s="1229" t="s">
        <v>1663</v>
      </c>
      <c r="BL60" s="1229" t="s">
        <v>1663</v>
      </c>
    </row>
    <row customHeight="1" ht="11.25">
      <c r="A61" s="1081" t="s">
        <v>1705</v>
      </c>
      <c r="D61" s="1126" t="s">
        <v>1706</v>
      </c>
      <c r="E61" s="1102">
        <v>26</v>
      </c>
      <c r="F61" s="1081" t="s">
        <v>1699</v>
      </c>
      <c r="AX61" s="1128" t="s">
        <v>1707</v>
      </c>
      <c r="AZ61" s="1128" t="s">
        <v>1254</v>
      </c>
      <c r="BE61" s="1128">
        <v>2059</v>
      </c>
      <c r="BL61" s="1229" t="s">
        <v>952</v>
      </c>
    </row>
    <row customHeight="1" ht="11.25">
      <c r="A62" s="1081" t="s">
        <v>1708</v>
      </c>
      <c r="D62" s="1126" t="s">
        <v>130</v>
      </c>
      <c r="E62" s="1102">
        <v>30</v>
      </c>
      <c r="F62" s="1081" t="s">
        <v>1699</v>
      </c>
      <c r="AZ62" s="1128" t="s">
        <v>1288</v>
      </c>
      <c r="BE62" s="1128">
        <v>2060</v>
      </c>
      <c r="BL62" s="1229" t="s">
        <v>954</v>
      </c>
    </row>
    <row customHeight="1" ht="11.25">
      <c r="A63" s="1081" t="s">
        <v>1709</v>
      </c>
      <c r="D63" s="1126" t="s">
        <v>1710</v>
      </c>
      <c r="E63" s="1102">
        <v>30</v>
      </c>
      <c r="F63" s="1081" t="s">
        <v>1699</v>
      </c>
      <c r="AZ63" s="1128" t="s">
        <v>1319</v>
      </c>
      <c r="BE63" s="1128">
        <v>2061</v>
      </c>
    </row>
    <row customHeight="1" ht="11.25">
      <c r="A64" s="1081" t="s">
        <v>1711</v>
      </c>
      <c r="D64" s="1126" t="s">
        <v>1712</v>
      </c>
      <c r="E64" s="1102">
        <v>30</v>
      </c>
      <c r="F64" s="1081" t="s">
        <v>1699</v>
      </c>
      <c r="AZ64" s="1128" t="s">
        <v>1342</v>
      </c>
      <c r="BE64" s="1128">
        <v>2062</v>
      </c>
    </row>
    <row customHeight="1" ht="11.25">
      <c r="A65" s="1081" t="s">
        <v>1713</v>
      </c>
      <c r="D65" s="1081"/>
      <c r="BE65" s="1128">
        <v>2063</v>
      </c>
    </row>
    <row customHeight="1" ht="11.25">
      <c r="A66" s="1081" t="s">
        <v>1714</v>
      </c>
      <c r="AZ66" s="1074" t="s">
        <v>1715</v>
      </c>
      <c r="BE66" s="1128">
        <v>2064</v>
      </c>
    </row>
    <row customHeight="1" ht="11.25">
      <c r="A67" s="1081" t="s">
        <v>1716</v>
      </c>
      <c r="AZ67" s="1128" t="s">
        <v>1229</v>
      </c>
      <c r="BE67" s="1128">
        <v>2065</v>
      </c>
    </row>
    <row customHeight="1" ht="11.25">
      <c r="A68" s="1081" t="s">
        <v>1717</v>
      </c>
      <c r="AZ68" s="1128" t="s">
        <v>1255</v>
      </c>
      <c r="BE68" s="1128">
        <v>2066</v>
      </c>
      <c r="BH68" s="1074" t="s">
        <v>1718</v>
      </c>
      <c r="BJ68" s="1074" t="s">
        <v>1719</v>
      </c>
      <c r="BL68" s="1074" t="s">
        <v>1720</v>
      </c>
      <c r="BN68" s="1074" t="s">
        <v>1721</v>
      </c>
    </row>
    <row customHeight="1" ht="11.25">
      <c r="A69" s="1081" t="s">
        <v>1722</v>
      </c>
      <c r="AZ69" s="1128" t="s">
        <v>1289</v>
      </c>
      <c r="BE69" s="1128">
        <v>2067</v>
      </c>
      <c r="BH69" s="1075" t="s">
        <v>1723</v>
      </c>
      <c r="BI69" s="1125" t="s">
        <v>109</v>
      </c>
      <c r="BJ69" s="1075" t="s">
        <v>1724</v>
      </c>
      <c r="BK69" s="1125" t="s">
        <v>109</v>
      </c>
      <c r="BL69" s="1075" t="s">
        <v>1725</v>
      </c>
      <c r="BN69" s="1075" t="s">
        <v>1726</v>
      </c>
    </row>
    <row customHeight="1" ht="11.25">
      <c r="A70" s="1081" t="s">
        <v>1727</v>
      </c>
      <c r="AZ70" s="1128" t="s">
        <v>1320</v>
      </c>
      <c r="BE70" s="1128">
        <v>2068</v>
      </c>
      <c r="BH70" s="1075" t="s">
        <v>1728</v>
      </c>
      <c r="BJ70" s="1075" t="s">
        <v>1729</v>
      </c>
      <c r="BL70" s="1075" t="s">
        <v>1730</v>
      </c>
      <c r="BN70" s="1075" t="s">
        <v>1731</v>
      </c>
    </row>
    <row customHeight="1" ht="11.25">
      <c r="A71" s="1081" t="s">
        <v>1732</v>
      </c>
      <c r="AZ71" s="1128" t="s">
        <v>1322</v>
      </c>
      <c r="BE71" s="1128">
        <v>2069</v>
      </c>
      <c r="BH71" s="1075" t="s">
        <v>1733</v>
      </c>
      <c r="BI71" s="1125" t="s">
        <v>89</v>
      </c>
      <c r="BJ71" s="1075" t="s">
        <v>1734</v>
      </c>
      <c r="BK71" s="1125" t="s">
        <v>89</v>
      </c>
      <c r="BL71" s="1075" t="s">
        <v>1735</v>
      </c>
      <c r="BN71" s="1075" t="s">
        <v>1736</v>
      </c>
    </row>
    <row customHeight="1" ht="11.25">
      <c r="A72" s="1081" t="s">
        <v>1737</v>
      </c>
      <c r="AZ72" s="1128" t="s">
        <v>56</v>
      </c>
      <c r="BE72" s="1128">
        <v>2070</v>
      </c>
      <c r="BH72" s="1075" t="s">
        <v>1738</v>
      </c>
      <c r="BJ72" s="1075" t="s">
        <v>1738</v>
      </c>
      <c r="BL72" s="1075" t="s">
        <v>1738</v>
      </c>
      <c r="BN72" s="1075" t="s">
        <v>1739</v>
      </c>
    </row>
    <row customHeight="1" ht="11.25">
      <c r="A73" s="1081" t="s">
        <v>1740</v>
      </c>
      <c r="BH73" s="1075" t="s">
        <v>1741</v>
      </c>
      <c r="BI73" s="1125" t="s">
        <v>111</v>
      </c>
      <c r="BJ73" s="1075" t="s">
        <v>1742</v>
      </c>
      <c r="BK73" s="1125" t="s">
        <v>111</v>
      </c>
      <c r="BL73" s="1075" t="s">
        <v>1743</v>
      </c>
      <c r="BN73" s="1075" t="s">
        <v>1744</v>
      </c>
    </row>
    <row customHeight="1" ht="11.25">
      <c r="A74" s="1081" t="s">
        <v>14</v>
      </c>
      <c r="BH74" s="1075" t="s">
        <v>1745</v>
      </c>
      <c r="BJ74" s="1075" t="s">
        <v>1746</v>
      </c>
      <c r="BL74" s="1075" t="s">
        <v>1747</v>
      </c>
      <c r="BN74" s="1075" t="s">
        <v>1748</v>
      </c>
    </row>
    <row customHeight="1" ht="11.25">
      <c r="A75" s="1081" t="s">
        <v>1749</v>
      </c>
      <c r="AZ75" s="1074" t="s">
        <v>1750</v>
      </c>
      <c r="BH75" s="1075" t="s">
        <v>1751</v>
      </c>
      <c r="BJ75" s="1075" t="s">
        <v>1751</v>
      </c>
      <c r="BL75" s="1075" t="s">
        <v>1751</v>
      </c>
    </row>
    <row customHeight="1" ht="11.25">
      <c r="A76" s="1081" t="s">
        <v>1752</v>
      </c>
      <c r="AZ76" s="1128" t="s">
        <v>1238</v>
      </c>
      <c r="BH76" s="1075" t="s">
        <v>1753</v>
      </c>
      <c r="BJ76" s="1075" t="s">
        <v>1754</v>
      </c>
      <c r="BL76" s="1075" t="s">
        <v>1755</v>
      </c>
    </row>
    <row customHeight="1" ht="11.25">
      <c r="A77" s="1081" t="s">
        <v>1756</v>
      </c>
      <c r="AZ77" s="1128" t="s">
        <v>1265</v>
      </c>
    </row>
    <row customHeight="1" ht="11.25">
      <c r="A78" s="1081" t="s">
        <v>1757</v>
      </c>
      <c r="AZ78" s="1128" t="s">
        <v>1296</v>
      </c>
    </row>
    <row customHeight="1" ht="11.25">
      <c r="A79" s="1081" t="s">
        <v>1758</v>
      </c>
      <c r="AZ79" s="1128" t="s">
        <v>1326</v>
      </c>
      <c r="BH79" s="1074" t="s">
        <v>1759</v>
      </c>
      <c r="BJ79" s="1074" t="s">
        <v>1760</v>
      </c>
      <c r="BL79" s="1074" t="s">
        <v>1761</v>
      </c>
    </row>
    <row customHeight="1" ht="11.25">
      <c r="A80" s="1081" t="s">
        <v>1762</v>
      </c>
      <c r="AZ80" s="1128" t="s">
        <v>1347</v>
      </c>
      <c r="BH80" s="1075" t="s">
        <v>1763</v>
      </c>
      <c r="BJ80" s="1075" t="s">
        <v>1764</v>
      </c>
      <c r="BL80" s="1075" t="s">
        <v>1765</v>
      </c>
    </row>
    <row customHeight="1" ht="11.25">
      <c r="A81" s="1081" t="s">
        <v>1766</v>
      </c>
      <c r="AZ81" s="1128" t="s">
        <v>1364</v>
      </c>
      <c r="BH81" s="1075" t="s">
        <v>1767</v>
      </c>
      <c r="BJ81" s="1075" t="s">
        <v>1768</v>
      </c>
      <c r="BL81" s="1075" t="s">
        <v>1769</v>
      </c>
    </row>
    <row customHeight="1" ht="11.25">
      <c r="A82" s="1081" t="s">
        <v>1770</v>
      </c>
      <c r="AZ82" s="1128" t="s">
        <v>1378</v>
      </c>
      <c r="BH82" s="1075" t="s">
        <v>1771</v>
      </c>
      <c r="BJ82" s="1075" t="s">
        <v>1772</v>
      </c>
      <c r="BL82" s="1075" t="s">
        <v>1773</v>
      </c>
    </row>
    <row customHeight="1" ht="11.25">
      <c r="A83" s="1081" t="s">
        <v>1774</v>
      </c>
      <c r="BH83" s="1075" t="s">
        <v>1775</v>
      </c>
      <c r="BJ83" s="1075" t="s">
        <v>1776</v>
      </c>
      <c r="BL83" s="1075" t="s">
        <v>1777</v>
      </c>
    </row>
    <row customHeight="1" ht="11.25">
      <c r="A84" s="1081" t="s">
        <v>1778</v>
      </c>
      <c r="AZ84" s="1074" t="s">
        <v>1779</v>
      </c>
    </row>
    <row customHeight="1" ht="11.25">
      <c r="A85" s="1913" t="s">
        <v>1780</v>
      </c>
      <c r="AZ85" s="1128" t="s">
        <v>1781</v>
      </c>
    </row>
    <row customHeight="1" ht="11.25">
      <c r="A86" s="1081" t="s">
        <v>1782</v>
      </c>
      <c r="AZ86" s="1128" t="s">
        <v>1783</v>
      </c>
      <c r="BH86" s="1074" t="s">
        <v>1784</v>
      </c>
      <c r="BJ86" s="1074" t="s">
        <v>1785</v>
      </c>
      <c r="BL86" s="1074" t="s">
        <v>1786</v>
      </c>
    </row>
    <row customHeight="1" ht="11.25">
      <c r="A87" s="1081" t="s">
        <v>1787</v>
      </c>
      <c r="AZ87" s="1128" t="s">
        <v>1788</v>
      </c>
      <c r="BH87" s="1075" t="s">
        <v>1789</v>
      </c>
      <c r="BJ87" s="1075" t="s">
        <v>1790</v>
      </c>
      <c r="BL87" s="1075" t="s">
        <v>1791</v>
      </c>
    </row>
    <row customHeight="1" ht="11.25">
      <c r="A88" s="1081" t="s">
        <v>1792</v>
      </c>
      <c r="AZ88" s="1646"/>
      <c r="BH88" s="1075" t="s">
        <v>1793</v>
      </c>
      <c r="BJ88" s="1075" t="s">
        <v>1794</v>
      </c>
      <c r="BL88" s="1075" t="s">
        <v>1795</v>
      </c>
    </row>
    <row customHeight="1" ht="11.25">
      <c r="A89" s="1081" t="s">
        <v>1796</v>
      </c>
      <c r="AZ89" s="1074" t="s">
        <v>1797</v>
      </c>
    </row>
    <row customHeight="1" ht="11.25">
      <c r="A90" s="1081" t="s">
        <v>1798</v>
      </c>
      <c r="AZ90" s="1128" t="s">
        <v>930</v>
      </c>
    </row>
    <row customHeight="1" ht="11.25">
      <c r="A91" s="1081" t="s">
        <v>1799</v>
      </c>
      <c r="AZ91" s="1128" t="s">
        <v>966</v>
      </c>
      <c r="BH91" s="1074" t="s">
        <v>1800</v>
      </c>
      <c r="BJ91" s="1074" t="s">
        <v>1801</v>
      </c>
      <c r="BL91" s="1074" t="s">
        <v>1802</v>
      </c>
    </row>
    <row customHeight="1" ht="11.25">
      <c r="AZ92" s="1128" t="s">
        <v>1803</v>
      </c>
      <c r="BH92" s="1075" t="s">
        <v>1804</v>
      </c>
      <c r="BJ92" s="1075" t="s">
        <v>1805</v>
      </c>
      <c r="BL92" s="1075" t="s">
        <v>1806</v>
      </c>
    </row>
    <row customHeight="1" ht="11.25">
      <c r="AZ93" s="1128" t="s">
        <v>1807</v>
      </c>
      <c r="BH93" s="1075" t="s">
        <v>1808</v>
      </c>
      <c r="BJ93" s="1075" t="s">
        <v>1809</v>
      </c>
      <c r="BL93" s="1075" t="s">
        <v>1810</v>
      </c>
    </row>
    <row customHeight="1" ht="11.25">
      <c r="AZ94" s="1128" t="s">
        <v>1811</v>
      </c>
    </row>
    <row r="96" customHeight="1" ht="11.25">
      <c r="AZ96" s="1074" t="s">
        <v>1812</v>
      </c>
      <c r="BH96" s="1074" t="s">
        <v>1813</v>
      </c>
      <c r="BJ96" s="1074" t="s">
        <v>1814</v>
      </c>
      <c r="BL96" s="1074" t="s">
        <v>1815</v>
      </c>
      <c r="BN96" s="1074" t="s">
        <v>1816</v>
      </c>
    </row>
    <row customHeight="1" ht="11.25">
      <c r="AZ97" s="1128" t="s">
        <v>1817</v>
      </c>
      <c r="BH97" s="1075" t="s">
        <v>1818</v>
      </c>
      <c r="BJ97" s="1075" t="s">
        <v>1819</v>
      </c>
      <c r="BL97" s="1075" t="s">
        <v>1820</v>
      </c>
      <c r="BN97" s="1075" t="s">
        <v>1821</v>
      </c>
    </row>
    <row customHeight="1" ht="11.25">
      <c r="AZ98" s="1128" t="s">
        <v>1822</v>
      </c>
      <c r="BH98" s="1075" t="s">
        <v>1823</v>
      </c>
      <c r="BJ98" s="1075" t="s">
        <v>1824</v>
      </c>
      <c r="BL98" s="1075" t="s">
        <v>1825</v>
      </c>
      <c r="BN98" s="1075" t="s">
        <v>1826</v>
      </c>
    </row>
    <row customHeight="1" ht="11.25">
      <c r="AZ99" s="1128" t="s">
        <v>1827</v>
      </c>
      <c r="BH99" s="1075" t="s">
        <v>1828</v>
      </c>
      <c r="BJ99" s="1075" t="s">
        <v>1829</v>
      </c>
      <c r="BL99" s="1075" t="s">
        <v>1830</v>
      </c>
      <c r="BN99" s="1075" t="s">
        <v>1831</v>
      </c>
    </row>
    <row customHeight="1" ht="11.25">
      <c r="BJ100" s="1075" t="s">
        <v>1423</v>
      </c>
      <c r="BL100" s="1075" t="s">
        <v>1423</v>
      </c>
      <c r="BN100" s="1075" t="s">
        <v>1832</v>
      </c>
    </row>
    <row customHeight="1" ht="11.25">
      <c r="AZ101" s="1732" t="s">
        <v>1833</v>
      </c>
      <c r="BN101" s="1075" t="s">
        <v>1834</v>
      </c>
    </row>
    <row customHeight="1" ht="11.25">
      <c r="AZ102" s="1128" t="s">
        <v>1835</v>
      </c>
      <c r="BN102" s="1075" t="s">
        <v>1836</v>
      </c>
    </row>
    <row customHeight="1" ht="11.25">
      <c r="AZ103" s="1128" t="s">
        <v>1837</v>
      </c>
      <c r="BN103" s="1075" t="s">
        <v>1838</v>
      </c>
    </row>
    <row customHeight="1" ht="11.25">
      <c r="AZ104" s="1128" t="s">
        <v>568</v>
      </c>
      <c r="BN104" s="1075" t="s">
        <v>1839</v>
      </c>
    </row>
    <row r="107" customHeight="1" ht="11.25">
      <c r="BH107" s="1074" t="s">
        <v>1840</v>
      </c>
      <c r="BJ107" s="1074" t="s">
        <v>1841</v>
      </c>
      <c r="BL107" s="1074" t="s">
        <v>1842</v>
      </c>
      <c r="BN107" s="1074" t="s">
        <v>1843</v>
      </c>
    </row>
    <row customHeight="1" ht="11.25">
      <c r="BH108" s="1075" t="s">
        <v>1844</v>
      </c>
      <c r="BJ108" s="1075" t="s">
        <v>1845</v>
      </c>
      <c r="BL108" s="1075" t="s">
        <v>1508</v>
      </c>
      <c r="BN108" s="1075" t="s">
        <v>1846</v>
      </c>
    </row>
    <row customHeight="1" ht="11.25">
      <c r="BH109" s="1075" t="s">
        <v>1847</v>
      </c>
    </row>
    <row customHeight="1" ht="11.25">
      <c r="BH110" s="1075" t="s">
        <v>1847</v>
      </c>
    </row>
    <row r="114" customHeight="1" ht="11.25">
      <c r="BH114" s="1074" t="s">
        <v>1848</v>
      </c>
    </row>
    <row customHeight="1" ht="11.25">
      <c r="BH115" s="1075" t="s">
        <v>447</v>
      </c>
    </row>
    <row customHeight="1" ht="11.25">
      <c r="BH116" s="1075" t="s">
        <v>446</v>
      </c>
    </row>
    <row customHeight="1" ht="11.25">
      <c r="BH117" s="1075" t="s">
        <v>450</v>
      </c>
    </row>
    <row customHeight="1" ht="11.25">
      <c r="BH118" s="1075" t="s">
        <v>1318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260DD-61C3-9D67-A406-6BE90D2EB6B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6805" width="43.140625"/>
    <col min="2" max="2" style="6805" width="43.140625" hidden="1"/>
    <col min="3" max="3" style="6805" width="43.140625"/>
    <col min="4" max="5" style="6805" width="36.421875" customWidth="1"/>
    <col min="6" max="8" style="6806" width="36.421875" customWidth="1"/>
  </cols>
  <sheetData>
    <row customHeight="1" ht="9">
      <c r="A1" s="852" t="s">
        <v>1849</v>
      </c>
      <c r="B1" s="852"/>
      <c r="C1" s="989" t="s">
        <v>1850</v>
      </c>
      <c r="D1" s="987" t="s">
        <v>719</v>
      </c>
      <c r="E1" s="987" t="s">
        <v>765</v>
      </c>
      <c r="F1" s="987" t="s">
        <v>817</v>
      </c>
      <c r="G1" s="987" t="s">
        <v>803</v>
      </c>
      <c r="H1" s="987" t="s">
        <v>1623</v>
      </c>
    </row>
    <row customHeight="1" ht="9">
      <c r="A2" s="990" t="s">
        <v>1851</v>
      </c>
      <c r="B2" s="990"/>
      <c r="C2" s="991" t="str">
        <f>INDEX(TEMPLATE_NUMBER_FORM_LIST,MATCH(TEMPLATE_SPHERE,TEMPLATE_SPHERE_LIST,0))</f>
        <v>16</v>
      </c>
      <c r="D2" s="990" t="s">
        <v>1474</v>
      </c>
      <c r="E2" s="990" t="s">
        <v>149</v>
      </c>
      <c r="F2" s="992" t="s">
        <v>149</v>
      </c>
      <c r="G2" s="990" t="s">
        <v>149</v>
      </c>
      <c r="H2" s="993"/>
    </row>
    <row customHeight="1" ht="63">
      <c r="A3" s="852"/>
      <c r="B3" s="852" t="s">
        <v>109</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1852</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1853</v>
      </c>
      <c r="B4" s="852" t="s">
        <v>110</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1854</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1855</v>
      </c>
    </row>
    <row customHeight="1" ht="117">
      <c r="A5" s="852" t="s">
        <v>1856</v>
      </c>
      <c r="B5" s="852" t="s">
        <v>89</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1857</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1858</v>
      </c>
    </row>
    <row customHeight="1" ht="45">
      <c r="A6" s="852" t="s">
        <v>1859</v>
      </c>
      <c r="B6" s="852" t="s">
        <v>90</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1860</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1861</v>
      </c>
      <c r="B7" s="852" t="s">
        <v>111</v>
      </c>
      <c r="C7" s="991" t="str">
        <f>IF(TEMPLATE_SPHERE="HEAT",D7,E7)</f>
        <v>Форма 11. Информация о расходах на капитальный и текущий ремонт основных средств</v>
      </c>
      <c r="D7" s="852" t="s">
        <v>1862</v>
      </c>
      <c r="E7" s="852" t="s">
        <v>1863</v>
      </c>
      <c r="F7" s="993"/>
      <c r="G7" s="993"/>
      <c r="H7" s="993"/>
    </row>
    <row customHeight="1" ht="108">
      <c r="A8" s="852" t="s">
        <v>1864</v>
      </c>
      <c r="B8" s="852" t="s">
        <v>91</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1865</v>
      </c>
      <c r="E8" s="852" t="s">
        <v>1866</v>
      </c>
      <c r="F8" s="993"/>
      <c r="G8" s="993"/>
      <c r="H8" s="993"/>
    </row>
    <row customHeight="1" ht="99">
      <c r="A9" s="852" t="s">
        <v>1867</v>
      </c>
      <c r="B9" s="852"/>
      <c r="C9" s="852" t="s">
        <v>1868</v>
      </c>
      <c r="D9" s="852"/>
      <c r="E9" s="852"/>
      <c r="F9" s="993"/>
      <c r="G9" s="993"/>
      <c r="H9" s="993"/>
    </row>
    <row customHeight="1" ht="126">
      <c r="A10" s="852" t="s">
        <v>1869</v>
      </c>
      <c r="B10" s="852"/>
      <c r="C10" s="852" t="s">
        <v>1870</v>
      </c>
      <c r="D10" s="852"/>
      <c r="E10" s="852"/>
      <c r="F10" s="993"/>
      <c r="G10" s="993"/>
      <c r="H10" s="993"/>
    </row>
    <row customHeight="1" ht="108">
      <c r="A11" s="852" t="s">
        <v>1871</v>
      </c>
      <c r="B11" s="852"/>
      <c r="C11" s="852" t="s">
        <v>1872</v>
      </c>
      <c r="D11" s="852"/>
      <c r="E11" s="852"/>
      <c r="F11" s="993"/>
      <c r="G11" s="993"/>
      <c r="H11" s="993"/>
    </row>
    <row customHeight="1" ht="54">
      <c r="A12" s="852" t="s">
        <v>1873</v>
      </c>
      <c r="B12" s="852"/>
      <c r="C12" s="852" t="s">
        <v>1874</v>
      </c>
      <c r="D12" s="852"/>
      <c r="E12" s="852"/>
      <c r="F12" s="993"/>
      <c r="G12" s="993"/>
      <c r="H12" s="993"/>
    </row>
    <row customHeight="1" ht="45">
      <c r="A13" s="852" t="s">
        <v>1875</v>
      </c>
      <c r="B13" s="852"/>
      <c r="C13" s="852" t="s">
        <v>1876</v>
      </c>
      <c r="D13" s="852"/>
      <c r="E13" s="852"/>
      <c r="F13" s="993"/>
      <c r="G13" s="993"/>
      <c r="H13" s="993"/>
    </row>
    <row customHeight="1" ht="117">
      <c r="A14" s="852" t="s">
        <v>1877</v>
      </c>
      <c r="B14" s="852"/>
      <c r="C14" s="852" t="s">
        <v>1878</v>
      </c>
      <c r="D14" s="852"/>
      <c r="E14" s="852"/>
      <c r="F14" s="993"/>
      <c r="G14" s="993"/>
      <c r="H14" s="993"/>
    </row>
    <row customHeight="1" ht="117">
      <c r="A15" s="852" t="s">
        <v>1879</v>
      </c>
      <c r="B15" s="852"/>
      <c r="C15" s="852" t="s">
        <v>1880</v>
      </c>
      <c r="D15" s="852"/>
      <c r="E15" s="852"/>
      <c r="F15" s="993"/>
      <c r="G15" s="993"/>
      <c r="H15" s="993"/>
    </row>
    <row customHeight="1" ht="63">
      <c r="A16" s="852" t="s">
        <v>1881</v>
      </c>
      <c r="B16" s="852"/>
      <c r="C16" s="852" t="s">
        <v>1882</v>
      </c>
      <c r="D16" s="852"/>
      <c r="E16" s="852"/>
      <c r="F16" s="993"/>
      <c r="G16" s="993"/>
      <c r="H16" s="993"/>
    </row>
    <row customHeight="1" ht="54">
      <c r="A17" s="852" t="s">
        <v>1883</v>
      </c>
      <c r="B17" s="852"/>
      <c r="C17" s="991" t="s">
        <v>1884</v>
      </c>
      <c r="D17" s="852"/>
      <c r="E17" s="852"/>
      <c r="F17" s="993"/>
      <c r="G17" s="993"/>
      <c r="H17" s="993"/>
    </row>
    <row customHeight="1" ht="27">
      <c r="A18" s="852" t="s">
        <v>1885</v>
      </c>
      <c r="B18" s="852"/>
      <c r="C18" s="991" t="s">
        <v>1886</v>
      </c>
      <c r="D18" s="852"/>
      <c r="E18" s="852"/>
      <c r="F18" s="993"/>
      <c r="G18" s="993"/>
      <c r="H18" s="993"/>
    </row>
    <row customHeight="1" ht="54">
      <c r="A19" s="852" t="s">
        <v>1887</v>
      </c>
      <c r="B19" s="852"/>
      <c r="C19" s="991" t="s">
        <v>1888</v>
      </c>
      <c r="D19" s="852"/>
      <c r="E19" s="852"/>
      <c r="F19" s="993"/>
      <c r="G19" s="993"/>
      <c r="H19" s="993"/>
    </row>
    <row customHeight="1" ht="36">
      <c r="A20" s="852" t="s">
        <v>1889</v>
      </c>
      <c r="B20" s="852"/>
      <c r="C20" s="991" t="s">
        <v>1890</v>
      </c>
      <c r="D20" s="852"/>
      <c r="E20" s="852"/>
      <c r="F20" s="993"/>
      <c r="G20" s="993"/>
      <c r="H20" s="993"/>
    </row>
    <row customHeight="1" ht="36">
      <c r="A21" s="852" t="s">
        <v>1891</v>
      </c>
      <c r="B21" s="852"/>
      <c r="C21" s="991" t="s">
        <v>1892</v>
      </c>
      <c r="D21" s="852"/>
      <c r="E21" s="852"/>
      <c r="F21" s="993"/>
      <c r="G21" s="993"/>
      <c r="H21" s="993"/>
    </row>
    <row customHeight="1" ht="27">
      <c r="A22" s="852" t="s">
        <v>1893</v>
      </c>
      <c r="B22" s="852"/>
      <c r="C22" s="991" t="s">
        <v>1894</v>
      </c>
      <c r="D22" s="852"/>
      <c r="E22" s="852"/>
      <c r="F22" s="993"/>
      <c r="G22" s="993"/>
      <c r="H22" s="993"/>
    </row>
    <row customHeight="1" ht="36">
      <c r="A23" s="852" t="s">
        <v>1895</v>
      </c>
      <c r="B23" s="852"/>
      <c r="C23" s="991" t="s">
        <v>1896</v>
      </c>
      <c r="D23" s="852"/>
      <c r="E23" s="852"/>
      <c r="F23" s="993"/>
      <c r="G23" s="993"/>
      <c r="H23" s="993"/>
    </row>
    <row customHeight="1" ht="28.5">
      <c r="A24" s="852" t="s">
        <v>1897</v>
      </c>
      <c r="B24" s="852"/>
      <c r="C24" s="991" t="s">
        <v>1898</v>
      </c>
      <c r="D24" s="852"/>
      <c r="E24" s="852"/>
      <c r="F24" s="993"/>
      <c r="G24" s="993"/>
      <c r="H24" s="993"/>
    </row>
    <row customHeight="1" ht="36">
      <c r="A25" s="852" t="s">
        <v>1899</v>
      </c>
      <c r="B25" s="852"/>
      <c r="C25" s="991" t="s">
        <v>1900</v>
      </c>
      <c r="D25" s="852"/>
      <c r="E25" s="852"/>
      <c r="F25" s="993"/>
      <c r="G25" s="993"/>
      <c r="H25" s="993"/>
    </row>
    <row customHeight="1" ht="27">
      <c r="A26" s="852" t="s">
        <v>1901</v>
      </c>
      <c r="B26" s="852"/>
      <c r="C26" s="991" t="s">
        <v>1902</v>
      </c>
      <c r="D26" s="852"/>
      <c r="E26" s="852"/>
      <c r="F26" s="993"/>
      <c r="G26" s="993"/>
      <c r="H26" s="993"/>
    </row>
    <row customHeight="1" ht="36">
      <c r="A27" s="852" t="s">
        <v>1903</v>
      </c>
      <c r="B27" s="852"/>
      <c r="C27" s="991" t="s">
        <v>1904</v>
      </c>
      <c r="D27" s="852"/>
      <c r="E27" s="852"/>
      <c r="F27" s="993"/>
      <c r="G27" s="993"/>
      <c r="H27" s="993"/>
    </row>
    <row customHeight="1" ht="28.5">
      <c r="A28" s="852" t="s">
        <v>1905</v>
      </c>
      <c r="B28" s="852"/>
      <c r="C28" s="991" t="s">
        <v>1906</v>
      </c>
      <c r="D28" s="852"/>
      <c r="E28" s="852"/>
      <c r="F28" s="993"/>
      <c r="G28" s="993"/>
      <c r="H28" s="993"/>
    </row>
    <row customHeight="1" ht="126">
      <c r="A29" s="852" t="s">
        <v>1907</v>
      </c>
      <c r="B29" s="852" t="s">
        <v>1575</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1908</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1909</v>
      </c>
    </row>
    <row customHeight="1" ht="36">
      <c r="A30" s="852" t="s">
        <v>1910</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1911</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1912</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1913</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1914</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1915</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1916</v>
      </c>
    </row>
    <row customHeight="1" ht="9">
      <c r="A33" s="852"/>
      <c r="B33" s="852"/>
      <c r="C33" s="991"/>
      <c r="D33" s="852"/>
      <c r="E33" s="852"/>
      <c r="F33" s="993"/>
      <c r="G33" s="993"/>
      <c r="H33" s="993"/>
    </row>
    <row customHeight="1" ht="9">
      <c r="A34" s="852"/>
      <c r="B34" s="852" t="s">
        <v>1511</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44EF86A-0BDF-2B94-F84A-CF017E0D7195}"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6805" width="9.140625"/>
    <col min="3" max="7" style="6849" width="8.00390625" customWidth="1"/>
    <col min="8" max="12" style="6849" width="8.57421875" customWidth="1"/>
    <col min="13" max="14" style="6849" width="27.7109375" customWidth="1"/>
    <col min="15" max="19" style="6849" width="5.140625" customWidth="1"/>
    <col min="20" max="24" style="6849" width="27.7109375" customWidth="1"/>
    <col min="25" max="25" style="6850" width="1.8515625" customWidth="1"/>
    <col min="26" max="26" style="6805" width="27.7109375" customWidth="1"/>
    <col min="27" max="27" style="6851" width="27.7109375" customWidth="1"/>
    <col min="28" max="29" style="6805" width="27.7109375" customWidth="1"/>
    <col min="30" max="30" style="6805" width="3.8515625" customWidth="1"/>
    <col min="31" max="34" style="6805" width="9.140625"/>
  </cols>
  <sheetData>
    <row s="6807" customFormat="1" customHeight="1" ht="18">
      <c r="A1" s="904"/>
      <c r="B1" s="904"/>
      <c r="C1" s="904" t="s">
        <v>1917</v>
      </c>
      <c r="D1" s="904"/>
      <c r="E1" s="904"/>
      <c r="F1" s="904"/>
      <c r="G1" s="904"/>
      <c r="H1" s="904" t="s">
        <v>1918</v>
      </c>
      <c r="I1" s="904"/>
      <c r="J1" s="904"/>
      <c r="K1" s="904"/>
      <c r="L1" s="904"/>
      <c r="M1" s="904" t="s">
        <v>1919</v>
      </c>
      <c r="N1" s="904" t="s">
        <v>1920</v>
      </c>
      <c r="O1" s="2424" t="s">
        <v>1921</v>
      </c>
      <c r="P1" s="2424"/>
      <c r="Q1" s="2424"/>
      <c r="R1" s="2424"/>
      <c r="S1" s="2424"/>
      <c r="T1" s="2424" t="s">
        <v>1919</v>
      </c>
      <c r="U1" s="2424"/>
      <c r="V1" s="2424"/>
      <c r="W1" s="2424"/>
      <c r="X1" s="2424"/>
      <c r="Y1" s="1006"/>
      <c r="Z1" s="2424" t="s">
        <v>1922</v>
      </c>
      <c r="AA1" s="2424"/>
      <c r="AB1" s="2424"/>
      <c r="AC1" s="2424"/>
      <c r="AD1" s="2424"/>
    </row>
    <row customHeight="1" ht="18">
      <c r="A2" s="852"/>
      <c r="B2" s="852"/>
      <c r="C2" s="847" t="s">
        <v>719</v>
      </c>
      <c r="D2" s="847" t="s">
        <v>765</v>
      </c>
      <c r="E2" s="847" t="s">
        <v>817</v>
      </c>
      <c r="F2" s="847" t="s">
        <v>803</v>
      </c>
      <c r="G2" s="847" t="s">
        <v>1623</v>
      </c>
      <c r="H2" s="849"/>
      <c r="I2" s="849"/>
      <c r="J2" s="849"/>
      <c r="K2" s="849"/>
      <c r="L2" s="849"/>
      <c r="M2" s="849"/>
      <c r="N2" s="849"/>
      <c r="O2" s="847" t="s">
        <v>719</v>
      </c>
      <c r="P2" s="847" t="s">
        <v>765</v>
      </c>
      <c r="Q2" s="847" t="s">
        <v>803</v>
      </c>
      <c r="R2" s="847" t="s">
        <v>817</v>
      </c>
      <c r="S2" s="847" t="s">
        <v>1623</v>
      </c>
      <c r="T2" s="847" t="s">
        <v>719</v>
      </c>
      <c r="U2" s="847" t="s">
        <v>765</v>
      </c>
      <c r="V2" s="847" t="s">
        <v>803</v>
      </c>
      <c r="W2" s="847" t="s">
        <v>817</v>
      </c>
      <c r="X2" s="847" t="s">
        <v>1623</v>
      </c>
      <c r="Y2" s="847"/>
      <c r="Z2" s="847" t="s">
        <v>719</v>
      </c>
      <c r="AA2" s="856" t="s">
        <v>765</v>
      </c>
      <c r="AB2" s="847" t="s">
        <v>803</v>
      </c>
      <c r="AC2" s="847" t="s">
        <v>817</v>
      </c>
      <c r="AD2" s="847" t="s">
        <v>1623</v>
      </c>
    </row>
    <row customHeight="1" ht="162">
      <c r="A3" s="851" t="s">
        <v>22</v>
      </c>
      <c r="B3" s="851"/>
      <c r="C3" s="2428" t="s">
        <v>1923</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1924</v>
      </c>
      <c r="AA3" s="849" t="s">
        <v>1925</v>
      </c>
      <c r="AB3" s="852" t="s">
        <v>1926</v>
      </c>
      <c r="AC3" s="852" t="s">
        <v>1927</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1562</v>
      </c>
      <c r="D11" s="2431" t="s">
        <v>1558</v>
      </c>
      <c r="E11" s="2431" t="s">
        <v>1656</v>
      </c>
      <c r="F11" s="2431" t="s">
        <v>1928</v>
      </c>
      <c r="G11" s="2431"/>
      <c r="H11" s="904" t="s">
        <v>1929</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1930</v>
      </c>
      <c r="U11" s="849" t="s">
        <v>1931</v>
      </c>
      <c r="V11" s="849"/>
      <c r="W11" s="849"/>
      <c r="X11" s="849"/>
      <c r="Y11" s="1007"/>
      <c r="Z11" s="852" t="s">
        <v>1932</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1933</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1934</v>
      </c>
      <c r="U12" s="849" t="s">
        <v>1935</v>
      </c>
      <c r="V12" s="849"/>
      <c r="W12" s="849"/>
      <c r="X12" s="849"/>
      <c r="Y12" s="1007"/>
      <c r="Z12" s="852" t="s">
        <v>1936</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1937</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1938</v>
      </c>
      <c r="U13" s="850" t="s">
        <v>1939</v>
      </c>
      <c r="V13" s="850"/>
      <c r="W13" s="850"/>
      <c r="X13" s="849"/>
      <c r="Y13" s="1007"/>
      <c r="Z13" s="852" t="s">
        <v>1940</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1941</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1942</v>
      </c>
      <c r="AA14" s="855" t="s">
        <v>1942</v>
      </c>
      <c r="AB14" s="852"/>
      <c r="AC14" s="852"/>
      <c r="AD14" s="852"/>
    </row>
    <row customHeight="1" ht="108">
      <c r="A15" s="2425"/>
      <c r="B15" s="905">
        <v>5</v>
      </c>
      <c r="C15" s="2432"/>
      <c r="D15" s="2432"/>
      <c r="E15" s="2432"/>
      <c r="F15" s="2432"/>
      <c r="G15" s="2432"/>
      <c r="H15" s="2426" t="s">
        <v>1943</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1944</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1945</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1945</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1659</v>
      </c>
      <c r="B18" s="905">
        <v>1</v>
      </c>
      <c r="C18" s="849" t="s">
        <v>1929</v>
      </c>
      <c r="D18" s="974" t="s">
        <v>1929</v>
      </c>
      <c r="E18" s="849" t="s">
        <v>1929</v>
      </c>
      <c r="F18" s="849" t="s">
        <v>1929</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1946</v>
      </c>
      <c r="U18" s="852" t="s">
        <v>1947</v>
      </c>
      <c r="V18" s="852" t="s">
        <v>1948</v>
      </c>
      <c r="W18" s="852" t="s">
        <v>1949</v>
      </c>
      <c r="X18" s="849"/>
      <c r="Y18" s="1007"/>
      <c r="Z18" s="852" t="s">
        <v>1950</v>
      </c>
      <c r="AA18" s="855" t="s">
        <v>1951</v>
      </c>
      <c r="AB18" s="855" t="s">
        <v>1951</v>
      </c>
      <c r="AC18" s="855" t="s">
        <v>1951</v>
      </c>
      <c r="AD18" s="852"/>
    </row>
    <row customHeight="1" ht="36">
      <c r="A19" s="851"/>
      <c r="B19" s="905">
        <v>2</v>
      </c>
      <c r="C19" s="849" t="s">
        <v>1933</v>
      </c>
      <c r="D19" s="974" t="s">
        <v>1933</v>
      </c>
      <c r="E19" s="849" t="s">
        <v>1933</v>
      </c>
      <c r="F19" s="849" t="s">
        <v>1933</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1952</v>
      </c>
      <c r="U19" s="852" t="s">
        <v>1953</v>
      </c>
      <c r="V19" s="852" t="s">
        <v>1954</v>
      </c>
      <c r="W19" s="852" t="s">
        <v>1955</v>
      </c>
      <c r="X19" s="849"/>
      <c r="Y19" s="1007"/>
      <c r="Z19" s="852" t="s">
        <v>1956</v>
      </c>
      <c r="AA19" s="855" t="s">
        <v>1956</v>
      </c>
      <c r="AB19" s="855" t="s">
        <v>1956</v>
      </c>
      <c r="AC19" s="855" t="s">
        <v>1956</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619</v>
      </c>
      <c r="P20" s="964" t="s">
        <v>619</v>
      </c>
      <c r="Q20" s="964" t="s">
        <v>619</v>
      </c>
      <c r="R20" s="964" t="s">
        <v>619</v>
      </c>
      <c r="S20" s="964"/>
      <c r="T20" s="971" t="s">
        <v>1957</v>
      </c>
      <c r="U20" s="852" t="s">
        <v>1958</v>
      </c>
      <c r="V20" s="852" t="s">
        <v>1959</v>
      </c>
      <c r="W20" s="852" t="s">
        <v>1960</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305</v>
      </c>
      <c r="P21" s="964"/>
      <c r="Q21" s="964"/>
      <c r="R21" s="964"/>
      <c r="S21" s="964"/>
      <c r="T21" s="971" t="s">
        <v>1961</v>
      </c>
      <c r="U21" s="852"/>
      <c r="V21" s="852"/>
      <c r="W21" s="852"/>
      <c r="X21" s="849"/>
      <c r="Y21" s="1007"/>
      <c r="Z21" s="852" t="s">
        <v>1962</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305</v>
      </c>
      <c r="R22" s="964"/>
      <c r="S22" s="964"/>
      <c r="T22" s="971"/>
      <c r="U22" s="852"/>
      <c r="V22" s="852" t="s">
        <v>1963</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308</v>
      </c>
      <c r="R23" s="964"/>
      <c r="S23" s="964"/>
      <c r="T23" s="971"/>
      <c r="U23" s="852"/>
      <c r="V23" s="852" t="s">
        <v>1964</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639</v>
      </c>
      <c r="R24" s="964"/>
      <c r="S24" s="964"/>
      <c r="T24" s="971"/>
      <c r="U24" s="852"/>
      <c r="V24" s="852" t="s">
        <v>1965</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308</v>
      </c>
      <c r="P25" s="964" t="s">
        <v>305</v>
      </c>
      <c r="Q25" s="964" t="s">
        <v>646</v>
      </c>
      <c r="R25" s="964" t="s">
        <v>305</v>
      </c>
      <c r="S25" s="964"/>
      <c r="T25" s="971" t="s">
        <v>1966</v>
      </c>
      <c r="U25" s="852" t="s">
        <v>1966</v>
      </c>
      <c r="V25" s="852" t="s">
        <v>1966</v>
      </c>
      <c r="W25" s="852" t="s">
        <v>1966</v>
      </c>
      <c r="X25" s="849"/>
      <c r="Y25" s="1007"/>
      <c r="Z25" s="852"/>
      <c r="AA25" s="855"/>
      <c r="AB25" s="852"/>
      <c r="AC25" s="852"/>
      <c r="AD25" s="852"/>
    </row>
    <row customHeight="1" ht="18">
      <c r="A26" s="851"/>
      <c r="B26" s="905">
        <v>9</v>
      </c>
      <c r="C26" s="849" t="s">
        <v>815</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635</v>
      </c>
      <c r="P26" s="964" t="s">
        <v>629</v>
      </c>
      <c r="Q26" s="964" t="s">
        <v>1967</v>
      </c>
      <c r="R26" s="964" t="s">
        <v>629</v>
      </c>
      <c r="S26" s="964"/>
      <c r="T26" s="971" t="s">
        <v>1968</v>
      </c>
      <c r="U26" s="971" t="s">
        <v>1968</v>
      </c>
      <c r="V26" s="971" t="s">
        <v>1968</v>
      </c>
      <c r="W26" s="971" t="s">
        <v>1968</v>
      </c>
      <c r="X26" s="849"/>
      <c r="Y26" s="1007"/>
      <c r="Z26" s="852"/>
      <c r="AA26" s="855"/>
      <c r="AB26" s="852"/>
      <c r="AC26" s="852"/>
      <c r="AD26" s="852"/>
    </row>
    <row customHeight="1" ht="18">
      <c r="A27" s="851"/>
      <c r="B27" s="905">
        <v>10</v>
      </c>
      <c r="C27" s="849" t="s">
        <v>1969</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637</v>
      </c>
      <c r="P27" s="964" t="s">
        <v>631</v>
      </c>
      <c r="Q27" s="964" t="s">
        <v>1970</v>
      </c>
      <c r="R27" s="964" t="s">
        <v>631</v>
      </c>
      <c r="S27" s="964"/>
      <c r="T27" s="971" t="s">
        <v>1971</v>
      </c>
      <c r="U27" s="971" t="s">
        <v>1971</v>
      </c>
      <c r="V27" s="971" t="s">
        <v>1971</v>
      </c>
      <c r="W27" s="971" t="s">
        <v>1971</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639</v>
      </c>
      <c r="P28" s="964"/>
      <c r="Q28" s="964"/>
      <c r="R28" s="964"/>
      <c r="S28" s="964"/>
      <c r="T28" s="971" t="s">
        <v>1972</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646</v>
      </c>
      <c r="P29" s="964" t="s">
        <v>308</v>
      </c>
      <c r="Q29" s="964"/>
      <c r="R29" s="964" t="s">
        <v>308</v>
      </c>
      <c r="S29" s="964"/>
      <c r="T29" s="971" t="s">
        <v>1973</v>
      </c>
      <c r="U29" s="852" t="s">
        <v>1973</v>
      </c>
      <c r="V29" s="852"/>
      <c r="W29" s="852" t="s">
        <v>1973</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648</v>
      </c>
      <c r="P30" s="964" t="s">
        <v>639</v>
      </c>
      <c r="Q30" s="964" t="s">
        <v>648</v>
      </c>
      <c r="R30" s="964" t="s">
        <v>639</v>
      </c>
      <c r="S30" s="964"/>
      <c r="T30" s="971" t="s">
        <v>1974</v>
      </c>
      <c r="U30" s="852" t="s">
        <v>1974</v>
      </c>
      <c r="V30" s="852" t="s">
        <v>1974</v>
      </c>
      <c r="W30" s="852" t="s">
        <v>1974</v>
      </c>
      <c r="X30" s="849"/>
      <c r="Y30" s="1007"/>
      <c r="Z30" s="852"/>
      <c r="AA30" s="855" t="s">
        <v>1975</v>
      </c>
      <c r="AB30" s="855" t="s">
        <v>1975</v>
      </c>
      <c r="AC30" s="855" t="s">
        <v>1975</v>
      </c>
      <c r="AD30" s="852"/>
    </row>
    <row customHeight="1" ht="18">
      <c r="A31" s="851"/>
      <c r="B31" s="905">
        <v>14</v>
      </c>
      <c r="C31" s="849" t="s">
        <v>1976</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1977</v>
      </c>
      <c r="P31" s="964" t="s">
        <v>642</v>
      </c>
      <c r="Q31" s="964" t="s">
        <v>1977</v>
      </c>
      <c r="R31" s="964" t="s">
        <v>642</v>
      </c>
      <c r="S31" s="964"/>
      <c r="T31" s="972" t="s">
        <v>1978</v>
      </c>
      <c r="U31" s="852" t="s">
        <v>1978</v>
      </c>
      <c r="V31" s="852" t="s">
        <v>1978</v>
      </c>
      <c r="W31" s="852" t="s">
        <v>1978</v>
      </c>
      <c r="X31" s="849"/>
      <c r="Y31" s="1007"/>
      <c r="Z31" s="852"/>
      <c r="AA31" s="855"/>
      <c r="AB31" s="855"/>
      <c r="AC31" s="855"/>
      <c r="AD31" s="852"/>
    </row>
    <row customHeight="1" ht="36">
      <c r="A32" s="851"/>
      <c r="B32" s="905">
        <v>15</v>
      </c>
      <c r="C32" s="849" t="s">
        <v>1979</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1980</v>
      </c>
      <c r="P32" s="964" t="s">
        <v>644</v>
      </c>
      <c r="Q32" s="964" t="s">
        <v>1980</v>
      </c>
      <c r="R32" s="964" t="s">
        <v>644</v>
      </c>
      <c r="S32" s="964"/>
      <c r="T32" s="973" t="s">
        <v>1981</v>
      </c>
      <c r="U32" s="852" t="s">
        <v>1981</v>
      </c>
      <c r="V32" s="852" t="s">
        <v>1981</v>
      </c>
      <c r="W32" s="852" t="s">
        <v>1981</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650</v>
      </c>
      <c r="P33" s="964" t="s">
        <v>646</v>
      </c>
      <c r="Q33" s="964" t="s">
        <v>650</v>
      </c>
      <c r="R33" s="964" t="s">
        <v>646</v>
      </c>
      <c r="S33" s="964"/>
      <c r="T33" s="972" t="s">
        <v>1982</v>
      </c>
      <c r="U33" s="852" t="s">
        <v>1982</v>
      </c>
      <c r="V33" s="852" t="s">
        <v>1982</v>
      </c>
      <c r="W33" s="852" t="s">
        <v>1983</v>
      </c>
      <c r="X33" s="849"/>
      <c r="Y33" s="1007"/>
      <c r="Z33" s="852"/>
      <c r="AA33" s="855" t="s">
        <v>1984</v>
      </c>
      <c r="AB33" s="855" t="s">
        <v>1984</v>
      </c>
      <c r="AC33" s="855" t="s">
        <v>1984</v>
      </c>
      <c r="AD33" s="852"/>
    </row>
    <row customHeight="1" ht="27">
      <c r="A34" s="851"/>
      <c r="B34" s="905">
        <v>17</v>
      </c>
      <c r="C34" s="849" t="s">
        <v>1985</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1986</v>
      </c>
      <c r="P34" s="964" t="s">
        <v>1967</v>
      </c>
      <c r="Q34" s="964" t="s">
        <v>1986</v>
      </c>
      <c r="R34" s="964" t="s">
        <v>1967</v>
      </c>
      <c r="S34" s="964"/>
      <c r="T34" s="973" t="s">
        <v>1987</v>
      </c>
      <c r="U34" s="852" t="s">
        <v>1987</v>
      </c>
      <c r="V34" s="852" t="s">
        <v>1987</v>
      </c>
      <c r="W34" s="852" t="s">
        <v>1988</v>
      </c>
      <c r="X34" s="849"/>
      <c r="Y34" s="1007"/>
      <c r="Z34" s="852"/>
      <c r="AA34" s="855"/>
      <c r="AB34" s="852"/>
      <c r="AC34" s="852"/>
      <c r="AD34" s="852"/>
    </row>
    <row customHeight="1" ht="45">
      <c r="A35" s="851"/>
      <c r="B35" s="905">
        <v>18</v>
      </c>
      <c r="C35" s="849" t="s">
        <v>1989</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1990</v>
      </c>
      <c r="P35" s="964" t="s">
        <v>1970</v>
      </c>
      <c r="Q35" s="964" t="s">
        <v>1990</v>
      </c>
      <c r="R35" s="964" t="s">
        <v>1970</v>
      </c>
      <c r="S35" s="964"/>
      <c r="T35" s="971" t="s">
        <v>1991</v>
      </c>
      <c r="U35" s="852" t="s">
        <v>1991</v>
      </c>
      <c r="V35" s="852" t="s">
        <v>1991</v>
      </c>
      <c r="W35" s="852" t="s">
        <v>1991</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652</v>
      </c>
      <c r="P36" s="964" t="s">
        <v>648</v>
      </c>
      <c r="Q36" s="964" t="s">
        <v>652</v>
      </c>
      <c r="R36" s="964" t="s">
        <v>648</v>
      </c>
      <c r="S36" s="964"/>
      <c r="T36" s="971" t="s">
        <v>1992</v>
      </c>
      <c r="U36" s="852" t="s">
        <v>1992</v>
      </c>
      <c r="V36" s="852" t="s">
        <v>1992</v>
      </c>
      <c r="W36" s="852" t="s">
        <v>1992</v>
      </c>
      <c r="X36" s="849"/>
      <c r="Y36" s="1007"/>
      <c r="Z36" s="852"/>
      <c r="AA36" s="855"/>
      <c r="AB36" s="852"/>
      <c r="AC36" s="852"/>
      <c r="AD36" s="852"/>
    </row>
    <row customHeight="1" ht="18">
      <c r="A37" s="851"/>
      <c r="B37" s="905">
        <v>20</v>
      </c>
      <c r="C37" s="849" t="s">
        <v>1993</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1994</v>
      </c>
      <c r="P37" s="964" t="s">
        <v>1977</v>
      </c>
      <c r="Q37" s="964" t="s">
        <v>1994</v>
      </c>
      <c r="R37" s="964" t="s">
        <v>1977</v>
      </c>
      <c r="S37" s="964"/>
      <c r="T37" s="971" t="s">
        <v>1995</v>
      </c>
      <c r="U37" s="852" t="s">
        <v>1995</v>
      </c>
      <c r="V37" s="852" t="s">
        <v>1995</v>
      </c>
      <c r="W37" s="852" t="s">
        <v>1995</v>
      </c>
      <c r="X37" s="849"/>
      <c r="Y37" s="1007"/>
      <c r="Z37" s="852"/>
      <c r="AA37" s="855"/>
      <c r="AB37" s="852"/>
      <c r="AC37" s="852"/>
      <c r="AD37" s="852"/>
    </row>
    <row customHeight="1" ht="18">
      <c r="A38" s="851"/>
      <c r="B38" s="905">
        <v>21</v>
      </c>
      <c r="C38" s="849" t="s">
        <v>1996</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1997</v>
      </c>
      <c r="P38" s="964" t="s">
        <v>1980</v>
      </c>
      <c r="Q38" s="964" t="s">
        <v>1997</v>
      </c>
      <c r="R38" s="964" t="s">
        <v>1980</v>
      </c>
      <c r="S38" s="964"/>
      <c r="T38" s="971" t="s">
        <v>1998</v>
      </c>
      <c r="U38" s="852" t="s">
        <v>1998</v>
      </c>
      <c r="V38" s="852" t="s">
        <v>1998</v>
      </c>
      <c r="W38" s="852" t="s">
        <v>1998</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656</v>
      </c>
      <c r="P39" s="964" t="s">
        <v>650</v>
      </c>
      <c r="Q39" s="964" t="s">
        <v>656</v>
      </c>
      <c r="R39" s="964" t="s">
        <v>650</v>
      </c>
      <c r="S39" s="964"/>
      <c r="T39" s="971" t="s">
        <v>1999</v>
      </c>
      <c r="U39" s="852" t="s">
        <v>2000</v>
      </c>
      <c r="V39" s="852" t="s">
        <v>2001</v>
      </c>
      <c r="W39" s="852" t="s">
        <v>2002</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2003</v>
      </c>
      <c r="P40" s="964" t="s">
        <v>652</v>
      </c>
      <c r="Q40" s="964" t="s">
        <v>2003</v>
      </c>
      <c r="R40" s="964" t="s">
        <v>652</v>
      </c>
      <c r="S40" s="964"/>
      <c r="T40" s="849" t="s">
        <v>2004</v>
      </c>
      <c r="U40" s="849" t="s">
        <v>2004</v>
      </c>
      <c r="V40" s="849" t="s">
        <v>2004</v>
      </c>
      <c r="W40" s="849" t="s">
        <v>2004</v>
      </c>
      <c r="X40" s="849"/>
      <c r="Y40" s="1007"/>
      <c r="Z40" s="852" t="s">
        <v>2005</v>
      </c>
      <c r="AA40" s="855" t="s">
        <v>2005</v>
      </c>
      <c r="AB40" s="855" t="s">
        <v>2005</v>
      </c>
      <c r="AC40" s="855" t="s">
        <v>2005</v>
      </c>
      <c r="AD40" s="852"/>
    </row>
    <row customHeight="1" ht="27">
      <c r="A41" s="851"/>
      <c r="B41" s="905">
        <v>24</v>
      </c>
      <c r="C41" s="849" t="s">
        <v>2006</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2007</v>
      </c>
      <c r="P41" s="964" t="s">
        <v>1994</v>
      </c>
      <c r="Q41" s="964" t="s">
        <v>2007</v>
      </c>
      <c r="R41" s="964" t="s">
        <v>1994</v>
      </c>
      <c r="S41" s="964"/>
      <c r="T41" s="849" t="s">
        <v>2008</v>
      </c>
      <c r="U41" s="849" t="s">
        <v>2008</v>
      </c>
      <c r="V41" s="849" t="s">
        <v>2008</v>
      </c>
      <c r="W41" s="849" t="s">
        <v>2008</v>
      </c>
      <c r="X41" s="849"/>
      <c r="Y41" s="1007"/>
      <c r="Z41" s="852" t="s">
        <v>2009</v>
      </c>
      <c r="AA41" s="852" t="s">
        <v>2009</v>
      </c>
      <c r="AB41" s="852" t="s">
        <v>2009</v>
      </c>
      <c r="AC41" s="852" t="s">
        <v>2009</v>
      </c>
      <c r="AD41" s="852"/>
    </row>
    <row customHeight="1" ht="27">
      <c r="A42" s="851"/>
      <c r="B42" s="905">
        <v>25</v>
      </c>
      <c r="C42" s="849" t="s">
        <v>2010</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2011</v>
      </c>
      <c r="P42" s="964" t="s">
        <v>1997</v>
      </c>
      <c r="Q42" s="964" t="s">
        <v>2011</v>
      </c>
      <c r="R42" s="964" t="s">
        <v>1997</v>
      </c>
      <c r="S42" s="964"/>
      <c r="T42" s="849" t="s">
        <v>2012</v>
      </c>
      <c r="U42" s="849" t="s">
        <v>2012</v>
      </c>
      <c r="V42" s="849" t="s">
        <v>2012</v>
      </c>
      <c r="W42" s="849" t="s">
        <v>2012</v>
      </c>
      <c r="X42" s="849"/>
      <c r="Y42" s="1007"/>
      <c r="Z42" s="852" t="s">
        <v>2013</v>
      </c>
      <c r="AA42" s="852" t="s">
        <v>2013</v>
      </c>
      <c r="AB42" s="852" t="s">
        <v>2013</v>
      </c>
      <c r="AC42" s="852" t="s">
        <v>2013</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2014</v>
      </c>
      <c r="P43" s="964" t="s">
        <v>656</v>
      </c>
      <c r="Q43" s="964" t="s">
        <v>2014</v>
      </c>
      <c r="R43" s="964" t="s">
        <v>656</v>
      </c>
      <c r="S43" s="964"/>
      <c r="T43" s="849" t="s">
        <v>2015</v>
      </c>
      <c r="U43" s="849" t="s">
        <v>2015</v>
      </c>
      <c r="V43" s="849" t="s">
        <v>2015</v>
      </c>
      <c r="W43" s="849" t="s">
        <v>2015</v>
      </c>
      <c r="X43" s="849"/>
      <c r="Y43" s="1007"/>
      <c r="Z43" s="852" t="s">
        <v>2016</v>
      </c>
      <c r="AA43" s="852" t="s">
        <v>2016</v>
      </c>
      <c r="AB43" s="852" t="s">
        <v>2016</v>
      </c>
      <c r="AC43" s="852" t="s">
        <v>2016</v>
      </c>
      <c r="AD43" s="852"/>
    </row>
    <row customHeight="1" ht="27">
      <c r="A44" s="851"/>
      <c r="B44" s="905">
        <v>27</v>
      </c>
      <c r="C44" s="849" t="s">
        <v>2017</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2018</v>
      </c>
      <c r="P44" s="964" t="s">
        <v>2019</v>
      </c>
      <c r="Q44" s="964" t="s">
        <v>2018</v>
      </c>
      <c r="R44" s="964" t="s">
        <v>2019</v>
      </c>
      <c r="S44" s="964"/>
      <c r="T44" s="849" t="s">
        <v>2008</v>
      </c>
      <c r="U44" s="849" t="s">
        <v>2008</v>
      </c>
      <c r="V44" s="849" t="s">
        <v>2008</v>
      </c>
      <c r="W44" s="849" t="s">
        <v>2008</v>
      </c>
      <c r="X44" s="849"/>
      <c r="Y44" s="1007"/>
      <c r="Z44" s="852" t="s">
        <v>2020</v>
      </c>
      <c r="AA44" s="852" t="s">
        <v>2020</v>
      </c>
      <c r="AB44" s="852" t="s">
        <v>2020</v>
      </c>
      <c r="AC44" s="852" t="s">
        <v>2020</v>
      </c>
      <c r="AD44" s="852"/>
    </row>
    <row customHeight="1" ht="27">
      <c r="A45" s="851"/>
      <c r="B45" s="905">
        <v>28</v>
      </c>
      <c r="C45" s="849" t="s">
        <v>2021</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2022</v>
      </c>
      <c r="P45" s="964" t="s">
        <v>2023</v>
      </c>
      <c r="Q45" s="964" t="s">
        <v>2022</v>
      </c>
      <c r="R45" s="964" t="s">
        <v>2023</v>
      </c>
      <c r="S45" s="964"/>
      <c r="T45" s="849" t="s">
        <v>2012</v>
      </c>
      <c r="U45" s="849" t="s">
        <v>2012</v>
      </c>
      <c r="V45" s="849" t="s">
        <v>2012</v>
      </c>
      <c r="W45" s="849" t="s">
        <v>2012</v>
      </c>
      <c r="X45" s="849"/>
      <c r="Y45" s="1007"/>
      <c r="Z45" s="852" t="s">
        <v>2024</v>
      </c>
      <c r="AA45" s="852" t="s">
        <v>2024</v>
      </c>
      <c r="AB45" s="852" t="s">
        <v>2024</v>
      </c>
      <c r="AC45" s="852" t="s">
        <v>2024</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2025</v>
      </c>
      <c r="P46" s="964" t="s">
        <v>2003</v>
      </c>
      <c r="Q46" s="964" t="s">
        <v>2025</v>
      </c>
      <c r="R46" s="964" t="s">
        <v>2003</v>
      </c>
      <c r="S46" s="964"/>
      <c r="T46" s="849" t="s">
        <v>2026</v>
      </c>
      <c r="U46" s="849" t="s">
        <v>2026</v>
      </c>
      <c r="V46" s="849" t="s">
        <v>2026</v>
      </c>
      <c r="W46" s="849" t="s">
        <v>2026</v>
      </c>
      <c r="X46" s="849"/>
      <c r="Y46" s="1007"/>
      <c r="Z46" s="852" t="s">
        <v>2027</v>
      </c>
      <c r="AA46" s="852" t="s">
        <v>2028</v>
      </c>
      <c r="AB46" s="852" t="s">
        <v>2028</v>
      </c>
      <c r="AC46" s="852" t="s">
        <v>2028</v>
      </c>
      <c r="AD46" s="852"/>
    </row>
    <row customHeight="1" ht="54">
      <c r="A47" s="851"/>
      <c r="B47" s="905">
        <v>30</v>
      </c>
      <c r="C47" s="849" t="s">
        <v>2029</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2030</v>
      </c>
      <c r="P47" s="964" t="s">
        <v>2007</v>
      </c>
      <c r="Q47" s="964" t="s">
        <v>2030</v>
      </c>
      <c r="R47" s="964" t="s">
        <v>2007</v>
      </c>
      <c r="S47" s="964"/>
      <c r="T47" s="849" t="s">
        <v>2031</v>
      </c>
      <c r="U47" s="849" t="s">
        <v>2031</v>
      </c>
      <c r="V47" s="849" t="s">
        <v>2031</v>
      </c>
      <c r="W47" s="849" t="s">
        <v>2031</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2014</v>
      </c>
      <c r="Q48" s="964" t="s">
        <v>2032</v>
      </c>
      <c r="R48" s="964" t="s">
        <v>2014</v>
      </c>
      <c r="S48" s="964"/>
      <c r="T48" s="849"/>
      <c r="U48" s="849" t="s">
        <v>2033</v>
      </c>
      <c r="V48" s="849" t="s">
        <v>2034</v>
      </c>
      <c r="W48" s="849" t="s">
        <v>2034</v>
      </c>
      <c r="X48" s="849"/>
      <c r="Y48" s="1007"/>
      <c r="Z48" s="852"/>
      <c r="AA48" s="855" t="s">
        <v>2028</v>
      </c>
      <c r="AB48" s="855" t="s">
        <v>2028</v>
      </c>
      <c r="AC48" s="855" t="s">
        <v>2028</v>
      </c>
      <c r="AD48" s="852"/>
    </row>
    <row customHeight="1" ht="54">
      <c r="A49" s="851"/>
      <c r="B49" s="905">
        <v>32</v>
      </c>
      <c r="C49" s="849" t="s">
        <v>2035</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2018</v>
      </c>
      <c r="Q49" s="964" t="s">
        <v>2036</v>
      </c>
      <c r="R49" s="964" t="s">
        <v>2018</v>
      </c>
      <c r="S49" s="964"/>
      <c r="T49" s="849"/>
      <c r="U49" s="849" t="s">
        <v>2031</v>
      </c>
      <c r="V49" s="849" t="s">
        <v>2031</v>
      </c>
      <c r="W49" s="849" t="s">
        <v>2031</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2032</v>
      </c>
      <c r="P50" s="964" t="s">
        <v>2025</v>
      </c>
      <c r="Q50" s="964" t="s">
        <v>2037</v>
      </c>
      <c r="R50" s="964" t="s">
        <v>2025</v>
      </c>
      <c r="S50" s="964"/>
      <c r="T50" s="849" t="s">
        <v>2038</v>
      </c>
      <c r="U50" s="849" t="s">
        <v>2039</v>
      </c>
      <c r="V50" s="849" t="s">
        <v>2040</v>
      </c>
      <c r="W50" s="849" t="s">
        <v>2041</v>
      </c>
      <c r="X50" s="849"/>
      <c r="Y50" s="1007"/>
      <c r="Z50" s="852" t="s">
        <v>2042</v>
      </c>
      <c r="AA50" s="855" t="s">
        <v>2043</v>
      </c>
      <c r="AB50" s="855" t="s">
        <v>2043</v>
      </c>
      <c r="AC50" s="855" t="s">
        <v>2043</v>
      </c>
      <c r="AD50" s="852"/>
    </row>
    <row customHeight="1" ht="27">
      <c r="A51" s="851"/>
      <c r="B51" s="905">
        <v>34</v>
      </c>
      <c r="C51" s="849" t="s">
        <v>2044</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89</v>
      </c>
      <c r="P51" s="964"/>
      <c r="Q51" s="964"/>
      <c r="R51" s="964"/>
      <c r="S51" s="964"/>
      <c r="T51" s="849" t="s">
        <v>2045</v>
      </c>
      <c r="U51" s="849"/>
      <c r="V51" s="849"/>
      <c r="W51" s="849"/>
      <c r="X51" s="849"/>
      <c r="Y51" s="1007"/>
      <c r="Z51" s="852"/>
      <c r="AA51" s="855"/>
      <c r="AB51" s="855"/>
      <c r="AC51" s="855"/>
      <c r="AD51" s="852"/>
    </row>
    <row customHeight="1" ht="36">
      <c r="A52" s="851"/>
      <c r="B52" s="905">
        <v>35</v>
      </c>
      <c r="C52" s="849" t="s">
        <v>1937</v>
      </c>
      <c r="D52" s="974" t="s">
        <v>1937</v>
      </c>
      <c r="E52" s="849" t="s">
        <v>1937</v>
      </c>
      <c r="F52" s="849" t="s">
        <v>1937</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49" t="s">
        <v>2046</v>
      </c>
      <c r="U52" s="849" t="s">
        <v>2047</v>
      </c>
      <c r="V52" s="849" t="s">
        <v>2048</v>
      </c>
      <c r="W52" s="849" t="s">
        <v>2049</v>
      </c>
      <c r="X52" s="849"/>
      <c r="Y52" s="1007"/>
      <c r="Z52" s="852" t="s">
        <v>660</v>
      </c>
      <c r="AA52" s="855" t="s">
        <v>660</v>
      </c>
      <c r="AB52" s="855" t="s">
        <v>660</v>
      </c>
      <c r="AC52" s="855" t="s">
        <v>660</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664</v>
      </c>
      <c r="P53" s="964" t="s">
        <v>324</v>
      </c>
      <c r="Q53" s="964" t="s">
        <v>324</v>
      </c>
      <c r="R53" s="964" t="s">
        <v>324</v>
      </c>
      <c r="S53" s="964"/>
      <c r="T53" s="849" t="s">
        <v>2050</v>
      </c>
      <c r="U53" s="849" t="s">
        <v>2050</v>
      </c>
      <c r="V53" s="849" t="s">
        <v>2050</v>
      </c>
      <c r="W53" s="849" t="s">
        <v>2050</v>
      </c>
      <c r="X53" s="849"/>
      <c r="Y53" s="1007"/>
      <c r="Z53" s="852"/>
      <c r="AA53" s="855"/>
      <c r="AB53" s="852"/>
      <c r="AC53" s="852"/>
      <c r="AD53" s="852"/>
    </row>
    <row customHeight="1" ht="18">
      <c r="A54" s="851"/>
      <c r="B54" s="905">
        <v>37</v>
      </c>
      <c r="C54" s="849" t="s">
        <v>1943</v>
      </c>
      <c r="D54" s="974" t="s">
        <v>1943</v>
      </c>
      <c r="E54" s="849" t="s">
        <v>1943</v>
      </c>
      <c r="F54" s="849" t="s">
        <v>1943</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111</v>
      </c>
      <c r="P54" s="964" t="s">
        <v>90</v>
      </c>
      <c r="Q54" s="964" t="s">
        <v>90</v>
      </c>
      <c r="R54" s="964" t="s">
        <v>90</v>
      </c>
      <c r="S54" s="964"/>
      <c r="T54" s="849" t="s">
        <v>662</v>
      </c>
      <c r="U54" s="849" t="s">
        <v>662</v>
      </c>
      <c r="V54" s="849" t="s">
        <v>662</v>
      </c>
      <c r="W54" s="849" t="s">
        <v>662</v>
      </c>
      <c r="X54" s="849"/>
      <c r="Y54" s="1007"/>
      <c r="Z54" s="852" t="s">
        <v>663</v>
      </c>
      <c r="AA54" s="852" t="s">
        <v>663</v>
      </c>
      <c r="AB54" s="852" t="s">
        <v>663</v>
      </c>
      <c r="AC54" s="852" t="s">
        <v>663</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313</v>
      </c>
      <c r="P55" s="964" t="s">
        <v>664</v>
      </c>
      <c r="Q55" s="964" t="s">
        <v>664</v>
      </c>
      <c r="R55" s="964" t="s">
        <v>664</v>
      </c>
      <c r="S55" s="964"/>
      <c r="T55" s="849" t="s">
        <v>2051</v>
      </c>
      <c r="U55" s="849" t="s">
        <v>2052</v>
      </c>
      <c r="V55" s="849" t="s">
        <v>2052</v>
      </c>
      <c r="W55" s="849" t="s">
        <v>2052</v>
      </c>
      <c r="X55" s="849"/>
      <c r="Y55" s="1007"/>
      <c r="Z55" s="852" t="s">
        <v>2053</v>
      </c>
      <c r="AA55" s="852" t="s">
        <v>2053</v>
      </c>
      <c r="AB55" s="852" t="s">
        <v>2053</v>
      </c>
      <c r="AC55" s="852" t="s">
        <v>2053</v>
      </c>
      <c r="AD55" s="852"/>
    </row>
    <row customHeight="1" ht="27">
      <c r="A56" s="851"/>
      <c r="B56" s="905">
        <v>39</v>
      </c>
      <c r="C56" s="849" t="s">
        <v>933</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1056</v>
      </c>
      <c r="P56" s="964" t="s">
        <v>667</v>
      </c>
      <c r="Q56" s="964" t="s">
        <v>667</v>
      </c>
      <c r="R56" s="964" t="s">
        <v>667</v>
      </c>
      <c r="S56" s="964"/>
      <c r="T56" s="849" t="s">
        <v>2054</v>
      </c>
      <c r="U56" s="849" t="s">
        <v>2055</v>
      </c>
      <c r="V56" s="849" t="s">
        <v>2055</v>
      </c>
      <c r="W56" s="849" t="s">
        <v>2055</v>
      </c>
      <c r="X56" s="849"/>
      <c r="Y56" s="1007"/>
      <c r="Z56" s="852" t="s">
        <v>669</v>
      </c>
      <c r="AA56" s="852" t="s">
        <v>669</v>
      </c>
      <c r="AB56" s="852" t="s">
        <v>669</v>
      </c>
      <c r="AC56" s="852" t="s">
        <v>669</v>
      </c>
      <c r="AD56" s="852"/>
    </row>
    <row customHeight="1" ht="27">
      <c r="A57" s="851"/>
      <c r="B57" s="905">
        <v>40</v>
      </c>
      <c r="C57" s="849" t="s">
        <v>935</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2056</v>
      </c>
      <c r="P57" s="964" t="s">
        <v>670</v>
      </c>
      <c r="Q57" s="964" t="s">
        <v>670</v>
      </c>
      <c r="R57" s="964" t="s">
        <v>670</v>
      </c>
      <c r="S57" s="964"/>
      <c r="T57" s="849" t="s">
        <v>2057</v>
      </c>
      <c r="U57" s="849" t="s">
        <v>2058</v>
      </c>
      <c r="V57" s="849" t="s">
        <v>2058</v>
      </c>
      <c r="W57" s="849" t="s">
        <v>2058</v>
      </c>
      <c r="X57" s="849"/>
      <c r="Y57" s="1007"/>
      <c r="Z57" s="852" t="s">
        <v>672</v>
      </c>
      <c r="AA57" s="852" t="s">
        <v>672</v>
      </c>
      <c r="AB57" s="852" t="s">
        <v>672</v>
      </c>
      <c r="AC57" s="852" t="s">
        <v>672</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315</v>
      </c>
      <c r="P58" s="964" t="s">
        <v>707</v>
      </c>
      <c r="Q58" s="964" t="s">
        <v>707</v>
      </c>
      <c r="R58" s="964" t="s">
        <v>707</v>
      </c>
      <c r="S58" s="964"/>
      <c r="T58" s="849" t="s">
        <v>2059</v>
      </c>
      <c r="U58" s="849" t="s">
        <v>2059</v>
      </c>
      <c r="V58" s="849" t="s">
        <v>2059</v>
      </c>
      <c r="W58" s="849" t="s">
        <v>2059</v>
      </c>
      <c r="X58" s="849"/>
      <c r="Y58" s="1007"/>
      <c r="Z58" s="852"/>
      <c r="AA58" s="855"/>
      <c r="AB58" s="852"/>
      <c r="AC58" s="852"/>
      <c r="AD58" s="852"/>
    </row>
    <row customHeight="1" ht="36">
      <c r="A59" s="851"/>
      <c r="B59" s="905">
        <v>42</v>
      </c>
      <c r="C59" s="849">
        <v>3</v>
      </c>
      <c r="D59" s="974" t="s">
        <v>2044</v>
      </c>
      <c r="E59" s="849" t="s">
        <v>2044</v>
      </c>
      <c r="F59" s="849" t="s">
        <v>2044</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111</v>
      </c>
      <c r="Q59" s="964" t="s">
        <v>111</v>
      </c>
      <c r="R59" s="964" t="s">
        <v>111</v>
      </c>
      <c r="S59" s="964"/>
      <c r="T59" s="849"/>
      <c r="U59" s="849" t="s">
        <v>2060</v>
      </c>
      <c r="V59" s="849" t="s">
        <v>2061</v>
      </c>
      <c r="W59" s="849" t="s">
        <v>2062</v>
      </c>
      <c r="X59" s="849"/>
      <c r="Y59" s="1007"/>
      <c r="Z59" s="852"/>
      <c r="AA59" s="855"/>
      <c r="AB59" s="852"/>
      <c r="AC59" s="852"/>
      <c r="AD59" s="852"/>
    </row>
    <row customHeight="1" ht="81">
      <c r="A60" s="851"/>
      <c r="B60" s="905">
        <v>43</v>
      </c>
      <c r="C60" s="849" t="s">
        <v>2063</v>
      </c>
      <c r="D60" s="974" t="s">
        <v>2063</v>
      </c>
      <c r="E60" s="849" t="s">
        <v>2063</v>
      </c>
      <c r="F60" s="849" t="s">
        <v>2063</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91</v>
      </c>
      <c r="P60" s="964" t="s">
        <v>91</v>
      </c>
      <c r="Q60" s="964" t="s">
        <v>91</v>
      </c>
      <c r="R60" s="964" t="s">
        <v>91</v>
      </c>
      <c r="S60" s="964"/>
      <c r="T60" s="849" t="s">
        <v>676</v>
      </c>
      <c r="U60" s="849" t="s">
        <v>676</v>
      </c>
      <c r="V60" s="849" t="s">
        <v>676</v>
      </c>
      <c r="W60" s="849" t="s">
        <v>676</v>
      </c>
      <c r="X60" s="849"/>
      <c r="Y60" s="1007"/>
      <c r="Z60" s="852" t="s">
        <v>2064</v>
      </c>
      <c r="AA60" s="855" t="s">
        <v>2065</v>
      </c>
      <c r="AB60" s="852" t="s">
        <v>2066</v>
      </c>
      <c r="AC60" s="852" t="s">
        <v>2065</v>
      </c>
      <c r="AD60" s="852"/>
    </row>
    <row customHeight="1" ht="9">
      <c r="A61" s="851"/>
      <c r="B61" s="905">
        <v>44</v>
      </c>
      <c r="C61" s="849"/>
      <c r="D61" s="974" t="s">
        <v>2067</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92</v>
      </c>
      <c r="Q61" s="964"/>
      <c r="R61" s="964"/>
      <c r="S61" s="964"/>
      <c r="T61" s="849"/>
      <c r="U61" s="849" t="s">
        <v>2068</v>
      </c>
      <c r="V61" s="849"/>
      <c r="W61" s="849"/>
      <c r="X61" s="849"/>
      <c r="Y61" s="1007"/>
      <c r="Z61" s="852"/>
      <c r="AA61" s="855"/>
      <c r="AB61" s="852"/>
      <c r="AC61" s="852"/>
      <c r="AD61" s="852"/>
    </row>
    <row customHeight="1" ht="9">
      <c r="A62" s="851"/>
      <c r="B62" s="905">
        <v>45</v>
      </c>
      <c r="C62" s="849"/>
      <c r="D62" s="974" t="s">
        <v>2069</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112</v>
      </c>
      <c r="Q62" s="964"/>
      <c r="R62" s="964"/>
      <c r="S62" s="964"/>
      <c r="T62" s="849"/>
      <c r="U62" s="849" t="s">
        <v>2070</v>
      </c>
      <c r="V62" s="849"/>
      <c r="W62" s="849"/>
      <c r="X62" s="849"/>
      <c r="Y62" s="1007"/>
      <c r="Z62" s="852"/>
      <c r="AA62" s="855"/>
      <c r="AB62" s="852"/>
      <c r="AC62" s="852"/>
      <c r="AD62" s="852"/>
    </row>
    <row customHeight="1" ht="18">
      <c r="A63" s="851"/>
      <c r="B63" s="905">
        <v>46</v>
      </c>
      <c r="C63" s="849"/>
      <c r="D63" s="974" t="s">
        <v>2071</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148</v>
      </c>
      <c r="Q63" s="964"/>
      <c r="R63" s="964"/>
      <c r="S63" s="964"/>
      <c r="T63" s="849"/>
      <c r="U63" s="849" t="s">
        <v>2072</v>
      </c>
      <c r="V63" s="849"/>
      <c r="W63" s="849"/>
      <c r="X63" s="849"/>
      <c r="Y63" s="1007"/>
      <c r="Z63" s="852"/>
      <c r="AA63" s="855"/>
      <c r="AB63" s="852"/>
      <c r="AC63" s="852"/>
      <c r="AD63" s="852"/>
    </row>
    <row customHeight="1" ht="18">
      <c r="A64" s="851"/>
      <c r="B64" s="905">
        <v>47</v>
      </c>
      <c r="C64" s="849"/>
      <c r="D64" s="974" t="s">
        <v>2073</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149</v>
      </c>
      <c r="Q64" s="964"/>
      <c r="R64" s="964"/>
      <c r="S64" s="964"/>
      <c r="T64" s="849"/>
      <c r="U64" s="849" t="s">
        <v>2074</v>
      </c>
      <c r="V64" s="849"/>
      <c r="W64" s="849"/>
      <c r="X64" s="849"/>
      <c r="Y64" s="1007"/>
      <c r="Z64" s="852"/>
      <c r="AA64" s="855" t="s">
        <v>2075</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1985</v>
      </c>
      <c r="Q65" s="964"/>
      <c r="R65" s="964"/>
      <c r="S65" s="964"/>
      <c r="T65" s="849"/>
      <c r="U65" s="849" t="s">
        <v>2076</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1989</v>
      </c>
      <c r="Q66" s="964"/>
      <c r="R66" s="964"/>
      <c r="S66" s="964"/>
      <c r="T66" s="849"/>
      <c r="U66" s="849" t="s">
        <v>2077</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2078</v>
      </c>
      <c r="Q67" s="964"/>
      <c r="R67" s="964"/>
      <c r="S67" s="964"/>
      <c r="T67" s="849"/>
      <c r="U67" s="849" t="s">
        <v>2079</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2080</v>
      </c>
      <c r="Q68" s="964"/>
      <c r="R68" s="964"/>
      <c r="S68" s="964"/>
      <c r="T68" s="849"/>
      <c r="U68" s="849" t="s">
        <v>2081</v>
      </c>
      <c r="V68" s="849"/>
      <c r="W68" s="849"/>
      <c r="X68" s="849"/>
      <c r="Y68" s="1007"/>
      <c r="Z68" s="852"/>
      <c r="AA68" s="855"/>
      <c r="AB68" s="852"/>
      <c r="AC68" s="852"/>
      <c r="AD68" s="852"/>
    </row>
    <row customHeight="1" ht="9">
      <c r="A69" s="851"/>
      <c r="B69" s="905">
        <v>52</v>
      </c>
      <c r="C69" s="849"/>
      <c r="D69" s="974" t="s">
        <v>2082</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150</v>
      </c>
      <c r="Q69" s="964"/>
      <c r="R69" s="964"/>
      <c r="S69" s="964"/>
      <c r="T69" s="849"/>
      <c r="U69" s="849" t="s">
        <v>2083</v>
      </c>
      <c r="V69" s="849"/>
      <c r="W69" s="849"/>
      <c r="X69" s="849"/>
      <c r="Y69" s="1007"/>
      <c r="Z69" s="852"/>
      <c r="AA69" s="855"/>
      <c r="AB69" s="852"/>
      <c r="AC69" s="852"/>
      <c r="AD69" s="852"/>
    </row>
    <row customHeight="1" ht="27">
      <c r="A70" s="851"/>
      <c r="B70" s="905">
        <v>53</v>
      </c>
      <c r="C70" s="849"/>
      <c r="D70" s="974"/>
      <c r="E70" s="849" t="s">
        <v>2067</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92</v>
      </c>
      <c r="R70" s="964"/>
      <c r="S70" s="964"/>
      <c r="T70" s="849"/>
      <c r="U70" s="849"/>
      <c r="V70" s="849" t="s">
        <v>2084</v>
      </c>
      <c r="W70" s="849"/>
      <c r="X70" s="849"/>
      <c r="Y70" s="1007"/>
      <c r="Z70" s="852"/>
      <c r="AA70" s="855"/>
      <c r="AB70" s="852"/>
      <c r="AC70" s="852"/>
      <c r="AD70" s="852"/>
    </row>
    <row customHeight="1" ht="36">
      <c r="A71" s="851"/>
      <c r="B71" s="905">
        <v>54</v>
      </c>
      <c r="C71" s="849"/>
      <c r="D71" s="974"/>
      <c r="E71" s="849" t="s">
        <v>2069</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112</v>
      </c>
      <c r="R71" s="964"/>
      <c r="S71" s="964"/>
      <c r="T71" s="849"/>
      <c r="U71" s="849"/>
      <c r="V71" s="849" t="s">
        <v>2085</v>
      </c>
      <c r="W71" s="849"/>
      <c r="X71" s="849"/>
      <c r="Y71" s="1007"/>
      <c r="Z71" s="852"/>
      <c r="AA71" s="855"/>
      <c r="AB71" s="852"/>
      <c r="AC71" s="852"/>
      <c r="AD71" s="852"/>
    </row>
    <row customHeight="1" ht="27">
      <c r="A72" s="851"/>
      <c r="B72" s="905">
        <v>55</v>
      </c>
      <c r="C72" s="849"/>
      <c r="D72" s="974"/>
      <c r="E72" s="849" t="s">
        <v>2071</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148</v>
      </c>
      <c r="R72" s="964"/>
      <c r="S72" s="964"/>
      <c r="T72" s="849"/>
      <c r="U72" s="849"/>
      <c r="V72" s="849" t="s">
        <v>2086</v>
      </c>
      <c r="W72" s="849"/>
      <c r="X72" s="849"/>
      <c r="Y72" s="1007"/>
      <c r="Z72" s="852"/>
      <c r="AA72" s="855"/>
      <c r="AB72" s="852"/>
      <c r="AC72" s="852"/>
      <c r="AD72" s="852"/>
    </row>
    <row customHeight="1" ht="36">
      <c r="A73" s="851"/>
      <c r="B73" s="905">
        <v>56</v>
      </c>
      <c r="C73" s="849"/>
      <c r="D73" s="974"/>
      <c r="E73" s="849" t="s">
        <v>2073</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149</v>
      </c>
      <c r="R73" s="964"/>
      <c r="S73" s="964"/>
      <c r="T73" s="849"/>
      <c r="U73" s="849"/>
      <c r="V73" s="849" t="s">
        <v>2087</v>
      </c>
      <c r="W73" s="849"/>
      <c r="X73" s="849"/>
      <c r="Y73" s="1007"/>
      <c r="Z73" s="852"/>
      <c r="AA73" s="855"/>
      <c r="AB73" s="852"/>
      <c r="AC73" s="852"/>
      <c r="AD73" s="852"/>
    </row>
    <row customHeight="1" ht="18">
      <c r="A74" s="851"/>
      <c r="B74" s="905">
        <v>57</v>
      </c>
      <c r="C74" s="849"/>
      <c r="D74" s="974"/>
      <c r="E74" s="849" t="s">
        <v>2082</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150</v>
      </c>
      <c r="R74" s="964"/>
      <c r="S74" s="964"/>
      <c r="T74" s="849"/>
      <c r="U74" s="849"/>
      <c r="V74" s="849" t="s">
        <v>2088</v>
      </c>
      <c r="W74" s="849"/>
      <c r="X74" s="849"/>
      <c r="Y74" s="1007"/>
      <c r="Z74" s="852"/>
      <c r="AA74" s="855"/>
      <c r="AB74" s="852"/>
      <c r="AC74" s="852"/>
      <c r="AD74" s="852"/>
    </row>
    <row customHeight="1" ht="18">
      <c r="A75" s="851"/>
      <c r="B75" s="905">
        <v>58</v>
      </c>
      <c r="C75" s="849"/>
      <c r="D75" s="974"/>
      <c r="E75" s="849"/>
      <c r="F75" s="849" t="s">
        <v>2067</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92</v>
      </c>
      <c r="S75" s="964"/>
      <c r="T75" s="849"/>
      <c r="U75" s="849"/>
      <c r="V75" s="849"/>
      <c r="W75" s="849" t="s">
        <v>2089</v>
      </c>
      <c r="X75" s="849"/>
      <c r="Y75" s="1007"/>
      <c r="Z75" s="852"/>
      <c r="AA75" s="855"/>
      <c r="AB75" s="852"/>
      <c r="AC75" s="852"/>
      <c r="AD75" s="852"/>
    </row>
    <row customHeight="1" ht="36">
      <c r="A76" s="851"/>
      <c r="B76" s="905">
        <v>59</v>
      </c>
      <c r="C76" s="849"/>
      <c r="D76" s="974"/>
      <c r="E76" s="849"/>
      <c r="F76" s="849" t="s">
        <v>2069</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112</v>
      </c>
      <c r="S76" s="964"/>
      <c r="T76" s="849"/>
      <c r="U76" s="849"/>
      <c r="V76" s="849"/>
      <c r="W76" s="849" t="s">
        <v>2090</v>
      </c>
      <c r="X76" s="849"/>
      <c r="Y76" s="1007"/>
      <c r="Z76" s="852"/>
      <c r="AA76" s="855"/>
      <c r="AB76" s="852"/>
      <c r="AC76" s="852"/>
      <c r="AD76" s="852"/>
    </row>
    <row customHeight="1" ht="18">
      <c r="A77" s="851"/>
      <c r="B77" s="905">
        <v>60</v>
      </c>
      <c r="C77" s="849"/>
      <c r="D77" s="974"/>
      <c r="E77" s="849"/>
      <c r="F77" s="849" t="s">
        <v>2071</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148</v>
      </c>
      <c r="S77" s="964"/>
      <c r="T77" s="849"/>
      <c r="U77" s="849"/>
      <c r="V77" s="849"/>
      <c r="W77" s="849" t="s">
        <v>2091</v>
      </c>
      <c r="X77" s="849"/>
      <c r="Y77" s="1007"/>
      <c r="Z77" s="852"/>
      <c r="AA77" s="855"/>
      <c r="AB77" s="852"/>
      <c r="AC77" s="852"/>
      <c r="AD77" s="852"/>
    </row>
    <row customHeight="1" ht="72">
      <c r="A78" s="851"/>
      <c r="B78" s="905">
        <v>61</v>
      </c>
      <c r="C78" s="849" t="s">
        <v>2067</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92</v>
      </c>
      <c r="P78" s="964"/>
      <c r="Q78" s="964"/>
      <c r="R78" s="964"/>
      <c r="S78" s="964"/>
      <c r="T78" s="849" t="s">
        <v>2092</v>
      </c>
      <c r="U78" s="849"/>
      <c r="V78" s="849"/>
      <c r="W78" s="849"/>
      <c r="X78" s="849"/>
      <c r="Y78" s="1007"/>
      <c r="Z78" s="852" t="s">
        <v>2093</v>
      </c>
      <c r="AA78" s="855"/>
      <c r="AB78" s="852"/>
      <c r="AC78" s="852"/>
      <c r="AD78" s="852"/>
    </row>
    <row customHeight="1" ht="36">
      <c r="A79" s="851"/>
      <c r="B79" s="905">
        <v>62</v>
      </c>
      <c r="C79" s="849" t="s">
        <v>2069</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112</v>
      </c>
      <c r="P79" s="964"/>
      <c r="Q79" s="964"/>
      <c r="R79" s="964"/>
      <c r="S79" s="964"/>
      <c r="T79" s="849" t="s">
        <v>2094</v>
      </c>
      <c r="U79" s="849"/>
      <c r="V79" s="849"/>
      <c r="W79" s="849"/>
      <c r="X79" s="849"/>
      <c r="Y79" s="1007"/>
      <c r="Z79" s="852" t="s">
        <v>2095</v>
      </c>
      <c r="AA79" s="855"/>
      <c r="AB79" s="852"/>
      <c r="AC79" s="852"/>
      <c r="AD79" s="852"/>
    </row>
    <row customHeight="1" ht="45">
      <c r="A80" s="851"/>
      <c r="B80" s="905">
        <v>63</v>
      </c>
      <c r="C80" s="849" t="s">
        <v>2071</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148</v>
      </c>
      <c r="P80" s="964"/>
      <c r="Q80" s="964"/>
      <c r="R80" s="964"/>
      <c r="S80" s="964"/>
      <c r="T80" s="849" t="s">
        <v>2096</v>
      </c>
      <c r="U80" s="849"/>
      <c r="V80" s="849"/>
      <c r="W80" s="849"/>
      <c r="X80" s="849"/>
      <c r="Y80" s="1007"/>
      <c r="Z80" s="852" t="s">
        <v>2097</v>
      </c>
      <c r="AA80" s="855"/>
      <c r="AB80" s="852"/>
      <c r="AC80" s="852"/>
      <c r="AD80" s="852"/>
    </row>
    <row customHeight="1" ht="36">
      <c r="A81" s="851"/>
      <c r="B81" s="905">
        <v>64</v>
      </c>
      <c r="C81" s="849" t="s">
        <v>2073</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1976</v>
      </c>
      <c r="P81" s="964"/>
      <c r="Q81" s="964"/>
      <c r="R81" s="964"/>
      <c r="S81" s="964"/>
      <c r="T81" s="849" t="s">
        <v>2098</v>
      </c>
      <c r="U81" s="849"/>
      <c r="V81" s="849"/>
      <c r="W81" s="849"/>
      <c r="X81" s="849"/>
      <c r="Y81" s="1007"/>
      <c r="Z81" s="852" t="s">
        <v>2099</v>
      </c>
      <c r="AA81" s="855"/>
      <c r="AB81" s="852"/>
      <c r="AC81" s="852"/>
      <c r="AD81" s="852"/>
    </row>
    <row customHeight="1" ht="90">
      <c r="A82" s="851"/>
      <c r="B82" s="905">
        <v>65</v>
      </c>
      <c r="C82" s="849" t="s">
        <v>2082</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149</v>
      </c>
      <c r="P82" s="964"/>
      <c r="Q82" s="964"/>
      <c r="R82" s="964"/>
      <c r="S82" s="964"/>
      <c r="T82" s="849" t="s">
        <v>2100</v>
      </c>
      <c r="U82" s="849"/>
      <c r="V82" s="849"/>
      <c r="W82" s="849"/>
      <c r="X82" s="849"/>
      <c r="Y82" s="1007"/>
      <c r="Z82" s="852" t="s">
        <v>2101</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1985</v>
      </c>
      <c r="P83" s="964"/>
      <c r="Q83" s="964"/>
      <c r="R83" s="964"/>
      <c r="S83" s="964"/>
      <c r="T83" s="849" t="s">
        <v>2102</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2103</v>
      </c>
      <c r="P84" s="964"/>
      <c r="Q84" s="964"/>
      <c r="R84" s="964"/>
      <c r="S84" s="964"/>
      <c r="T84" s="849" t="s">
        <v>2104</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1989</v>
      </c>
      <c r="P85" s="964"/>
      <c r="Q85" s="964"/>
      <c r="R85" s="964"/>
      <c r="S85" s="964"/>
      <c r="T85" s="849" t="s">
        <v>2105</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2106</v>
      </c>
      <c r="P86" s="964"/>
      <c r="Q86" s="964"/>
      <c r="R86" s="964"/>
      <c r="S86" s="964"/>
      <c r="T86" s="849" t="s">
        <v>2107</v>
      </c>
      <c r="U86" s="849"/>
      <c r="V86" s="849"/>
      <c r="W86" s="849"/>
      <c r="X86" s="849"/>
      <c r="Y86" s="1007"/>
      <c r="Z86" s="852"/>
      <c r="AA86" s="855"/>
      <c r="AB86" s="852"/>
      <c r="AC86" s="852"/>
      <c r="AD86" s="852"/>
    </row>
    <row customHeight="1" ht="36">
      <c r="A87" s="851"/>
      <c r="B87" s="905">
        <v>70</v>
      </c>
      <c r="C87" s="849" t="s">
        <v>2108</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150</v>
      </c>
      <c r="P87" s="964"/>
      <c r="Q87" s="964"/>
      <c r="R87" s="964"/>
      <c r="S87" s="964"/>
      <c r="T87" s="849" t="s">
        <v>2109</v>
      </c>
      <c r="U87" s="849"/>
      <c r="V87" s="849"/>
      <c r="W87" s="849"/>
      <c r="X87" s="849"/>
      <c r="Y87" s="1007"/>
      <c r="Z87" s="852"/>
      <c r="AA87" s="855"/>
      <c r="AB87" s="852"/>
      <c r="AC87" s="852"/>
      <c r="AD87" s="852"/>
    </row>
    <row customHeight="1" ht="18">
      <c r="A88" s="851"/>
      <c r="B88" s="905">
        <v>71</v>
      </c>
      <c r="C88" s="849" t="s">
        <v>2110</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151</v>
      </c>
      <c r="P88" s="964"/>
      <c r="Q88" s="964"/>
      <c r="R88" s="964"/>
      <c r="S88" s="964"/>
      <c r="T88" s="849" t="s">
        <v>2111</v>
      </c>
      <c r="U88" s="849"/>
      <c r="V88" s="849"/>
      <c r="W88" s="849"/>
      <c r="X88" s="849"/>
      <c r="Y88" s="1007"/>
      <c r="Z88" s="852"/>
      <c r="AA88" s="855"/>
      <c r="AB88" s="852"/>
      <c r="AC88" s="852"/>
      <c r="AD88" s="852"/>
    </row>
    <row customHeight="1" ht="18">
      <c r="A89" s="851"/>
      <c r="B89" s="905">
        <v>72</v>
      </c>
      <c r="C89" s="849" t="s">
        <v>2112</v>
      </c>
      <c r="D89" s="974" t="s">
        <v>2108</v>
      </c>
      <c r="E89" s="849" t="s">
        <v>2108</v>
      </c>
      <c r="F89" s="849" t="s">
        <v>2073</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152</v>
      </c>
      <c r="P89" s="964" t="s">
        <v>151</v>
      </c>
      <c r="Q89" s="964" t="s">
        <v>151</v>
      </c>
      <c r="R89" s="964" t="s">
        <v>149</v>
      </c>
      <c r="S89" s="964"/>
      <c r="T89" s="849" t="s">
        <v>2113</v>
      </c>
      <c r="U89" s="849" t="s">
        <v>2113</v>
      </c>
      <c r="V89" s="849" t="s">
        <v>2113</v>
      </c>
      <c r="W89" s="849" t="s">
        <v>2113</v>
      </c>
      <c r="X89" s="849"/>
      <c r="Y89" s="1007"/>
      <c r="Z89" s="852"/>
      <c r="AA89" s="855"/>
      <c r="AB89" s="852"/>
      <c r="AC89" s="852"/>
      <c r="AD89" s="852"/>
    </row>
    <row customHeight="1" ht="27">
      <c r="A90" s="851"/>
      <c r="B90" s="905">
        <v>73</v>
      </c>
      <c r="C90" s="849" t="s">
        <v>2114</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153</v>
      </c>
      <c r="P90" s="964"/>
      <c r="Q90" s="964"/>
      <c r="R90" s="964"/>
      <c r="S90" s="964"/>
      <c r="T90" s="849" t="s">
        <v>2115</v>
      </c>
      <c r="U90" s="849"/>
      <c r="V90" s="849"/>
      <c r="W90" s="849"/>
      <c r="X90" s="849"/>
      <c r="Y90" s="1007"/>
      <c r="Z90" s="852"/>
      <c r="AA90" s="855"/>
      <c r="AB90" s="852"/>
      <c r="AC90" s="852"/>
      <c r="AD90" s="852"/>
    </row>
    <row customHeight="1" ht="18">
      <c r="A91" s="851"/>
      <c r="B91" s="905">
        <v>74</v>
      </c>
      <c r="C91" s="849"/>
      <c r="D91" s="974" t="s">
        <v>2110</v>
      </c>
      <c r="E91" s="849" t="s">
        <v>2110</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152</v>
      </c>
      <c r="Q91" s="964" t="s">
        <v>152</v>
      </c>
      <c r="R91" s="964"/>
      <c r="S91" s="964"/>
      <c r="T91" s="849"/>
      <c r="U91" s="849" t="s">
        <v>2116</v>
      </c>
      <c r="V91" s="849" t="s">
        <v>2116</v>
      </c>
      <c r="W91" s="849"/>
      <c r="X91" s="849"/>
      <c r="Y91" s="1007"/>
      <c r="Z91" s="852"/>
      <c r="AA91" s="855"/>
      <c r="AB91" s="852"/>
      <c r="AC91" s="852"/>
      <c r="AD91" s="852"/>
    </row>
    <row customHeight="1" ht="27">
      <c r="A92" s="851"/>
      <c r="B92" s="905">
        <v>75</v>
      </c>
      <c r="C92" s="849"/>
      <c r="D92" s="974" t="s">
        <v>2112</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153</v>
      </c>
      <c r="Q92" s="964"/>
      <c r="R92" s="964"/>
      <c r="S92" s="964"/>
      <c r="T92" s="849"/>
      <c r="U92" s="849" t="s">
        <v>2117</v>
      </c>
      <c r="V92" s="849"/>
      <c r="W92" s="849"/>
      <c r="X92" s="849"/>
      <c r="Y92" s="1007"/>
      <c r="Z92" s="852"/>
      <c r="AA92" s="855" t="s">
        <v>2118</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2017</v>
      </c>
      <c r="Q93" s="964"/>
      <c r="R93" s="964"/>
      <c r="S93" s="964"/>
      <c r="T93" s="849"/>
      <c r="U93" s="849" t="s">
        <v>2119</v>
      </c>
      <c r="V93" s="849"/>
      <c r="W93" s="849"/>
      <c r="X93" s="849"/>
      <c r="Y93" s="1007"/>
      <c r="Z93" s="852"/>
      <c r="AA93" s="855" t="s">
        <v>2120</v>
      </c>
      <c r="AB93" s="852"/>
      <c r="AC93" s="852"/>
      <c r="AD93" s="852"/>
    </row>
    <row customHeight="1" ht="45">
      <c r="A94" s="851"/>
      <c r="B94" s="905">
        <v>77</v>
      </c>
      <c r="C94" s="849"/>
      <c r="D94" s="974" t="s">
        <v>2114</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1468</v>
      </c>
      <c r="Q94" s="964"/>
      <c r="R94" s="964"/>
      <c r="S94" s="964"/>
      <c r="T94" s="849"/>
      <c r="U94" s="849" t="s">
        <v>2121</v>
      </c>
      <c r="V94" s="849"/>
      <c r="W94" s="849"/>
      <c r="X94" s="849"/>
      <c r="Y94" s="1007"/>
      <c r="Z94" s="852"/>
      <c r="AA94" s="855" t="s">
        <v>2122</v>
      </c>
      <c r="AB94" s="852"/>
      <c r="AC94" s="852"/>
      <c r="AD94" s="852"/>
    </row>
    <row customHeight="1" ht="99">
      <c r="A95" s="851"/>
      <c r="B95" s="905">
        <v>78</v>
      </c>
      <c r="C95" s="849" t="s">
        <v>2123</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1468</v>
      </c>
      <c r="P95" s="964"/>
      <c r="Q95" s="964"/>
      <c r="R95" s="964"/>
      <c r="S95" s="964"/>
      <c r="T95" s="849" t="s">
        <v>2124</v>
      </c>
      <c r="U95" s="849"/>
      <c r="V95" s="849"/>
      <c r="W95" s="849"/>
      <c r="X95" s="849"/>
      <c r="Y95" s="1007"/>
      <c r="Z95" s="852"/>
      <c r="AA95" s="855"/>
      <c r="AB95" s="852"/>
      <c r="AC95" s="852"/>
      <c r="AD95" s="852"/>
    </row>
    <row customHeight="1" ht="99">
      <c r="A96" s="851"/>
      <c r="B96" s="905">
        <v>79</v>
      </c>
      <c r="C96" s="849" t="s">
        <v>1068</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1474</v>
      </c>
      <c r="P96" s="964"/>
      <c r="Q96" s="964"/>
      <c r="R96" s="964"/>
      <c r="S96" s="964"/>
      <c r="T96" s="849" t="s">
        <v>2125</v>
      </c>
      <c r="U96" s="849"/>
      <c r="V96" s="849"/>
      <c r="W96" s="849"/>
      <c r="X96" s="849"/>
      <c r="Y96" s="1007"/>
      <c r="Z96" s="852" t="s">
        <v>2126</v>
      </c>
      <c r="AA96" s="855"/>
      <c r="AB96" s="852"/>
      <c r="AC96" s="852"/>
      <c r="AD96" s="852"/>
    </row>
    <row customHeight="1" ht="63">
      <c r="A97" s="851"/>
      <c r="B97" s="905">
        <v>80</v>
      </c>
      <c r="C97" s="849" t="s">
        <v>2127</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1485</v>
      </c>
      <c r="P97" s="964"/>
      <c r="Q97" s="964"/>
      <c r="R97" s="964"/>
      <c r="S97" s="964"/>
      <c r="T97" s="849" t="s">
        <v>2128</v>
      </c>
      <c r="U97" s="849"/>
      <c r="V97" s="849"/>
      <c r="W97" s="849"/>
      <c r="X97" s="849"/>
      <c r="Y97" s="1007"/>
      <c r="Z97" s="852" t="s">
        <v>2129</v>
      </c>
      <c r="AA97" s="855"/>
      <c r="AB97" s="852"/>
      <c r="AC97" s="852"/>
      <c r="AD97" s="852"/>
    </row>
    <row customHeight="1" ht="63">
      <c r="A98" s="851"/>
      <c r="B98" s="905">
        <v>81</v>
      </c>
      <c r="C98" s="849" t="s">
        <v>2130</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1499</v>
      </c>
      <c r="P98" s="964"/>
      <c r="Q98" s="964"/>
      <c r="R98" s="964"/>
      <c r="S98" s="964"/>
      <c r="T98" s="849" t="s">
        <v>2131</v>
      </c>
      <c r="U98" s="849"/>
      <c r="V98" s="849"/>
      <c r="W98" s="849"/>
      <c r="X98" s="849"/>
      <c r="Y98" s="1007"/>
      <c r="Z98" s="852" t="s">
        <v>2129</v>
      </c>
      <c r="AA98" s="855"/>
      <c r="AB98" s="852"/>
      <c r="AC98" s="852"/>
      <c r="AD98" s="852"/>
    </row>
    <row customHeight="1" ht="90">
      <c r="A99" s="851"/>
      <c r="B99" s="905">
        <v>82</v>
      </c>
      <c r="C99" s="849" t="s">
        <v>2132</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1511</v>
      </c>
      <c r="P99" s="964"/>
      <c r="Q99" s="964"/>
      <c r="R99" s="964"/>
      <c r="S99" s="964"/>
      <c r="T99" s="849" t="s">
        <v>2133</v>
      </c>
      <c r="U99" s="849"/>
      <c r="V99" s="849"/>
      <c r="W99" s="849"/>
      <c r="X99" s="849"/>
      <c r="Y99" s="1007"/>
      <c r="Z99" s="852" t="s">
        <v>800</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2134</v>
      </c>
      <c r="P100" s="964"/>
      <c r="Q100" s="964"/>
      <c r="R100" s="964"/>
      <c r="S100" s="964"/>
      <c r="T100" s="849" t="s">
        <v>2135</v>
      </c>
      <c r="U100" s="849"/>
      <c r="V100" s="849"/>
      <c r="W100" s="849"/>
      <c r="X100" s="849"/>
      <c r="Y100" s="1007"/>
      <c r="Z100" s="852" t="s">
        <v>800</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2136</v>
      </c>
      <c r="P101" s="964"/>
      <c r="Q101" s="964"/>
      <c r="R101" s="964"/>
      <c r="S101" s="964"/>
      <c r="T101" s="849" t="s">
        <v>2137</v>
      </c>
      <c r="U101" s="849"/>
      <c r="V101" s="849"/>
      <c r="W101" s="849"/>
      <c r="X101" s="849"/>
      <c r="Y101" s="1007"/>
      <c r="Z101" s="852" t="s">
        <v>800</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1665</v>
      </c>
      <c r="B148" s="851"/>
      <c r="C148" s="849" t="s">
        <v>2138</v>
      </c>
      <c r="D148" s="849" t="s">
        <v>1567</v>
      </c>
      <c r="E148" s="849" t="s">
        <v>1667</v>
      </c>
      <c r="F148" s="849" t="s">
        <v>2139</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2140</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2141</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1669</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1672</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1677</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A8BAE8-CDB3-6CFE-0AD4-7B0360495AD1}"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644" width="10.57421875" hidden="1"/>
    <col min="2" max="2" style="3644" width="11.00390625" hidden="1" customWidth="1"/>
    <col min="3" max="3" style="3644" width="10.57421875" hidden="1"/>
    <col min="4" max="4" style="3644" width="11.8515625" hidden="1" customWidth="1"/>
    <col min="5" max="5" style="3644" width="12.28125" hidden="1" customWidth="1"/>
    <col min="6" max="8" style="3646" width="12.28125" hidden="1" customWidth="1"/>
    <col min="9" max="9" style="6890" width="3.7109375" customWidth="1"/>
    <col min="10" max="11" style="3968" width="3.7109375" customWidth="1"/>
    <col min="12" max="12" style="3969" width="12.7109375" customWidth="1"/>
    <col min="13" max="13" style="3061" width="32.00390625" customWidth="1"/>
    <col min="14" max="14" style="3061" width="1.7109375" customWidth="1"/>
    <col min="15" max="18" style="3061" width="24.7109375" customWidth="1"/>
    <col min="19" max="19" style="3061" width="11.7109375" customWidth="1"/>
    <col min="20" max="20" style="3061" width="3.7109375" customWidth="1"/>
    <col min="21" max="21" style="3061" width="11.7109375" customWidth="1"/>
    <col min="22" max="22" style="3061" width="8.57421875" customWidth="1"/>
    <col min="23" max="23" style="3061" width="4.7109375" customWidth="1"/>
    <col min="24" max="24" style="3061"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2142</v>
      </c>
      <c r="M5" s="2441"/>
      <c r="N5" s="2441"/>
      <c r="O5" s="2441"/>
      <c r="P5" s="2441"/>
      <c r="Q5" s="2441"/>
      <c r="R5" s="2441"/>
      <c r="S5" s="2441"/>
      <c r="T5" s="2441"/>
      <c r="U5" s="2441"/>
      <c r="V5" s="1261"/>
    </row>
    <row customHeight="1" ht="14.25">
      <c r="J6" s="377"/>
      <c r="K6" s="377"/>
      <c r="L6" s="2442" t="str">
        <f>IF(org=0,"Не определено",org)</f>
        <v>Филиал "Смоленская ГРЭС" 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663" customFormat="1" customHeight="1" ht="45">
      <c r="A8" s="1398"/>
      <c r="B8" s="1398"/>
      <c r="C8" s="1398"/>
      <c r="D8" s="1398"/>
      <c r="E8" s="1398"/>
      <c r="F8" s="1398"/>
      <c r="G8" s="1398"/>
      <c r="H8" s="1398"/>
      <c r="L8" s="1306"/>
      <c r="M8" s="283" t="s">
        <v>38</v>
      </c>
      <c r="N8" s="292"/>
      <c r="O8"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100"/>
      <c r="Q8" s="2100"/>
      <c r="R8" s="2100"/>
      <c r="S8" s="2100"/>
      <c r="T8" s="2100"/>
      <c r="U8" s="2100"/>
      <c r="V8" s="322"/>
      <c r="W8" s="322"/>
      <c r="X8" s="268"/>
      <c r="Y8" s="368"/>
      <c r="Z8" s="368"/>
      <c r="AA8" s="368"/>
      <c r="AB8" s="368"/>
      <c r="AC8" s="368"/>
    </row>
    <row s="3663" customFormat="1" customHeight="1" ht="22.5">
      <c r="A9" s="1398"/>
      <c r="B9" s="1398"/>
      <c r="C9" s="1398"/>
      <c r="D9" s="1398"/>
      <c r="E9" s="1398"/>
      <c r="F9" s="1398"/>
      <c r="G9" s="1398"/>
      <c r="H9" s="1398"/>
      <c r="L9" s="1306"/>
      <c r="M9" s="283" t="s">
        <v>420</v>
      </c>
      <c r="N9" s="292"/>
      <c r="O9" s="2100" t="str">
        <f>IF(TITLE_DATE_CHANGE_PERIOD="",IF(TITLE_DATE_PR="","",TITLE_DATE_PR),TITLE_DATE_CHANGE_PERIOD)</f>
        <v>45274.43614583334</v>
      </c>
      <c r="P9" s="2100"/>
      <c r="Q9" s="2100"/>
      <c r="R9" s="2100"/>
      <c r="S9" s="2100"/>
      <c r="T9" s="2100"/>
      <c r="U9" s="2100"/>
      <c r="V9" s="322"/>
      <c r="W9" s="322"/>
      <c r="X9" s="268"/>
      <c r="Y9" s="368"/>
      <c r="Z9" s="368"/>
      <c r="AA9" s="368"/>
      <c r="AB9" s="368"/>
      <c r="AC9" s="368"/>
    </row>
    <row s="3663" customFormat="1" customHeight="1" ht="22.5">
      <c r="A10" s="1398"/>
      <c r="B10" s="1398"/>
      <c r="C10" s="1398"/>
      <c r="D10" s="1398"/>
      <c r="E10" s="1398"/>
      <c r="F10" s="1398"/>
      <c r="G10" s="1398"/>
      <c r="H10" s="1398"/>
      <c r="L10" s="1269"/>
      <c r="M10" s="283" t="s">
        <v>421</v>
      </c>
      <c r="N10" s="292"/>
      <c r="O10" s="2100" t="str">
        <f>IF(TITLE_NUMBER_PR_CHANGE="",IF(TITLE_NUMBER_PR="","",TITLE_NUMBER_PR),TITLE_NUMBER_PR_CHANGE)</f>
        <v>185,186,319</v>
      </c>
      <c r="P10" s="2100"/>
      <c r="Q10" s="2100"/>
      <c r="R10" s="2100"/>
      <c r="S10" s="2100"/>
      <c r="T10" s="2100"/>
      <c r="U10" s="2100"/>
      <c r="V10" s="322"/>
      <c r="W10" s="322"/>
      <c r="X10" s="268"/>
      <c r="Y10" s="368"/>
      <c r="Z10" s="368"/>
      <c r="AA10" s="368"/>
      <c r="AB10" s="368"/>
      <c r="AC10" s="368"/>
    </row>
    <row s="3663" customFormat="1" customHeight="1" ht="22.5">
      <c r="A11" s="1398"/>
      <c r="B11" s="1398"/>
      <c r="C11" s="1398"/>
      <c r="D11" s="1398"/>
      <c r="E11" s="1398"/>
      <c r="F11" s="1398"/>
      <c r="G11" s="1398"/>
      <c r="H11" s="1398"/>
      <c r="L11" s="1269"/>
      <c r="M11" s="283" t="s">
        <v>40</v>
      </c>
      <c r="N11" s="292"/>
      <c r="O11" s="2100" t="str">
        <f>IF(TITLE_IST_PUB_CHANGE="",IF(TITLE_IST_PUB="","",TITLE_IST_PUB),TITLE_IST_PUB_CHANGE)</f>
        <v>https://rek.admin-smolensk.ru/docs/postmin-2023/</v>
      </c>
      <c r="P11" s="2100"/>
      <c r="Q11" s="2100"/>
      <c r="R11" s="2100"/>
      <c r="S11" s="2100"/>
      <c r="T11" s="2100"/>
      <c r="U11" s="2100"/>
      <c r="V11" s="322"/>
      <c r="W11" s="322"/>
      <c r="X11" s="268"/>
      <c r="Y11" s="368"/>
      <c r="Z11" s="368"/>
      <c r="AA11" s="368"/>
      <c r="AB11" s="368"/>
      <c r="AC11" s="368"/>
    </row>
    <row s="3663"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424</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125" t="s">
        <v>87</v>
      </c>
      <c r="M15" s="2062" t="s">
        <v>426</v>
      </c>
      <c r="N15" s="289"/>
      <c r="O15" s="2126" t="s">
        <v>2143</v>
      </c>
      <c r="P15" s="2127"/>
      <c r="Q15" s="2127"/>
      <c r="R15" s="2127"/>
      <c r="S15" s="2127"/>
      <c r="T15" s="2127"/>
      <c r="U15" s="2128"/>
      <c r="V15" s="2129" t="s">
        <v>428</v>
      </c>
      <c r="W15" s="2132" t="s">
        <v>1065</v>
      </c>
      <c r="X15" s="1971"/>
    </row>
    <row customHeight="1" ht="33.75">
      <c r="J16" s="377"/>
      <c r="K16" s="377"/>
      <c r="L16" s="2125"/>
      <c r="M16" s="2062"/>
      <c r="N16" s="1038"/>
      <c r="O16" s="2135" t="s">
        <v>431</v>
      </c>
      <c r="P16" s="2135" t="s">
        <v>432</v>
      </c>
      <c r="Q16" s="2118" t="s">
        <v>433</v>
      </c>
      <c r="R16" s="2120"/>
      <c r="S16" s="2118" t="s">
        <v>449</v>
      </c>
      <c r="T16" s="2119"/>
      <c r="U16" s="2120"/>
      <c r="V16" s="2130"/>
      <c r="W16" s="2133"/>
      <c r="X16" s="1971"/>
    </row>
    <row customHeight="1" ht="33.75">
      <c r="A17" s="1400" t="s">
        <v>134</v>
      </c>
      <c r="B17" s="1400" t="s">
        <v>135</v>
      </c>
      <c r="C17" s="1400" t="s">
        <v>136</v>
      </c>
      <c r="D17" s="1400" t="s">
        <v>137</v>
      </c>
      <c r="E17" s="1400"/>
      <c r="J17" s="377"/>
      <c r="K17" s="377"/>
      <c r="L17" s="2125"/>
      <c r="M17" s="2062"/>
      <c r="N17" s="290"/>
      <c r="O17" s="2136"/>
      <c r="P17" s="2136"/>
      <c r="Q17" s="1237" t="s">
        <v>442</v>
      </c>
      <c r="R17" s="1237" t="s">
        <v>443</v>
      </c>
      <c r="S17" s="1322" t="s">
        <v>444</v>
      </c>
      <c r="T17" s="2121" t="s">
        <v>445</v>
      </c>
      <c r="U17" s="2122"/>
      <c r="V17" s="2131"/>
      <c r="W17" s="2134"/>
      <c r="X17" s="1971"/>
    </row>
    <row s="2611" customFormat="1" customHeight="1" ht="11.25">
      <c r="A18" s="1400"/>
      <c r="B18" s="1400"/>
      <c r="C18" s="1400"/>
      <c r="D18" s="1400"/>
      <c r="E18" s="1400"/>
      <c r="F18" s="1392"/>
      <c r="G18" s="1392"/>
      <c r="H18" s="1392"/>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178</v>
      </c>
      <c r="B19" s="1393" t="s">
        <v>179</v>
      </c>
      <c r="C19" s="1393" t="s">
        <v>180</v>
      </c>
      <c r="D19" s="1393" t="s">
        <v>181</v>
      </c>
      <c r="E19" s="1393"/>
      <c r="F19" s="1395"/>
      <c r="G19" s="1395"/>
      <c r="H19" s="1395"/>
      <c r="I19" s="357"/>
      <c r="J19" s="356"/>
      <c r="K19" s="351"/>
      <c r="L19" s="1323">
        <f>INDEX(PT_DIFFERENTIATION_NUM_NTAR,MATCH(A19,PT_DIFFERENTIATION_NTAR_ID,0))</f>
        <v>1</v>
      </c>
      <c r="M19" s="286" t="s">
        <v>123</v>
      </c>
      <c r="N19" s="288"/>
      <c r="O19" s="2434" t="str">
        <f>INDEX(PT_DIFFERENTIATION_NTAR,MATCH(A19,PT_DIFFERENTIATION_NTAR_ID,0))</f>
        <v>Тарифы на теплоноситель, поставляемый потребителям
</v>
      </c>
      <c r="P19" s="2434"/>
      <c r="Q19" s="2434"/>
      <c r="R19" s="2434"/>
      <c r="S19" s="2434"/>
      <c r="T19" s="2434"/>
      <c r="U19" s="2434"/>
      <c r="V19" s="2434"/>
      <c r="W19" s="2434"/>
      <c r="X19" s="1286" t="s">
        <v>396</v>
      </c>
      <c r="Z19" s="506"/>
      <c r="AA19" s="506" t="str">
        <f>IF(M19="","",M19)</f>
        <v>Наименование тарифа</v>
      </c>
      <c r="AB19" s="506"/>
      <c r="AC19" s="506"/>
    </row>
    <row customHeight="1" ht="21">
      <c r="A20" s="1393" t="s">
        <v>178</v>
      </c>
      <c r="B20" s="1393" t="s">
        <v>179</v>
      </c>
      <c r="C20" s="1393" t="s">
        <v>180</v>
      </c>
      <c r="D20" s="1393" t="s">
        <v>181</v>
      </c>
      <c r="E20" s="1393"/>
      <c r="F20" s="1395"/>
      <c r="G20" s="1395"/>
      <c r="H20" s="1395"/>
      <c r="I20" s="1320"/>
      <c r="J20" s="348"/>
      <c r="K20" s="349"/>
      <c r="L20" s="1323" t="str">
        <f>INDEX(PT_DIFFERENTIATION_NUM_TER,MATCH(B19,PT_DIFFERENTIATION_TER_ID,0))</f>
        <v>1.1</v>
      </c>
      <c r="M20" s="298" t="s">
        <v>397</v>
      </c>
      <c r="N20" s="288"/>
      <c r="O20" s="2434" t="str">
        <f>INDEX(PT_DIFFERENTIATION_TER,MATCH(B19,PT_DIFFERENTIATION_TER_ID,0))</f>
        <v>Территория 1</v>
      </c>
      <c r="P20" s="2434"/>
      <c r="Q20" s="2434"/>
      <c r="R20" s="2434"/>
      <c r="S20" s="2434"/>
      <c r="T20" s="2434"/>
      <c r="U20" s="2434"/>
      <c r="V20" s="2434"/>
      <c r="W20" s="2434"/>
      <c r="X20" s="1286" t="s">
        <v>398</v>
      </c>
      <c r="Z20" s="506"/>
      <c r="AA20" s="506" t="str">
        <f>IF(M20="","",M20)</f>
        <v>Территория действия тарифа</v>
      </c>
      <c r="AB20" s="506"/>
      <c r="AC20" s="506"/>
    </row>
    <row customHeight="1" ht="22.5">
      <c r="A21" s="1393" t="s">
        <v>178</v>
      </c>
      <c r="B21" s="1393" t="s">
        <v>179</v>
      </c>
      <c r="C21" s="1393" t="s">
        <v>180</v>
      </c>
      <c r="D21" s="1393" t="s">
        <v>181</v>
      </c>
      <c r="E21" s="1393"/>
      <c r="F21" s="1395"/>
      <c r="G21" s="1395"/>
      <c r="H21" s="1395"/>
      <c r="I21" s="350"/>
      <c r="J21" s="348"/>
      <c r="K21" s="349"/>
      <c r="L21" s="1323" t="str">
        <f>INDEX(PT_DIFFERENTIATION_NUM_CS,MATCH(C19,PT_DIFFERENTIATION_CS_ID,0))</f>
        <v>1.1.1</v>
      </c>
      <c r="M21" s="299" t="s">
        <v>399</v>
      </c>
      <c r="N21" s="288"/>
      <c r="O21" s="2434" t="str">
        <f>INDEX(PT_DIFFERENTIATION_CS,MATCH(C19,PT_DIFFERENTIATION_CS_ID,0))</f>
        <v>без дифференциации</v>
      </c>
      <c r="P21" s="2434"/>
      <c r="Q21" s="2434"/>
      <c r="R21" s="2434"/>
      <c r="S21" s="2434"/>
      <c r="T21" s="2434"/>
      <c r="U21" s="2434"/>
      <c r="V21" s="2434"/>
      <c r="W21" s="2434"/>
      <c r="X21" s="1286" t="s">
        <v>400</v>
      </c>
      <c r="Z21" s="506"/>
      <c r="AA21" s="506" t="str">
        <f>IF(M21="","",M21)</f>
        <v>Наименование системы теплоснабжения </v>
      </c>
      <c r="AB21" s="506"/>
      <c r="AC21" s="506"/>
    </row>
    <row customHeight="1" ht="21">
      <c r="A22" s="1393" t="s">
        <v>178</v>
      </c>
      <c r="B22" s="1393" t="s">
        <v>179</v>
      </c>
      <c r="C22" s="1393" t="s">
        <v>180</v>
      </c>
      <c r="D22" s="1393" t="s">
        <v>181</v>
      </c>
      <c r="E22" s="1393"/>
      <c r="F22" s="1395"/>
      <c r="G22" s="1395"/>
      <c r="H22" s="1395"/>
      <c r="I22" s="350"/>
      <c r="J22" s="348"/>
      <c r="K22" s="349"/>
      <c r="L22" s="1323" t="str">
        <f>INDEX(PT_DIFFERENTIATION_NUM_IST_TE,MATCH(D19,PT_DIFFERENTIATION_IST_TE_ID,0))</f>
        <v>1.1.1.1</v>
      </c>
      <c r="M22" s="300" t="s">
        <v>401</v>
      </c>
      <c r="N22" s="288"/>
      <c r="O22" s="2434" t="str">
        <f>INDEX(PT_DIFFERENTIATION_IST_TE,MATCH(D19,PT_DIFFERENTIATION_IST_TE_ID,0))</f>
        <v>без дифференциации</v>
      </c>
      <c r="P22" s="2434"/>
      <c r="Q22" s="2434"/>
      <c r="R22" s="2434"/>
      <c r="S22" s="2434"/>
      <c r="T22" s="2434"/>
      <c r="U22" s="2434"/>
      <c r="V22" s="2434"/>
      <c r="W22" s="2434"/>
      <c r="X22" s="1286" t="s">
        <v>402</v>
      </c>
      <c r="Z22" s="506"/>
      <c r="AA22" s="506" t="str">
        <f>IF(M22="","",M22)</f>
        <v>Источник тепловой энергии  </v>
      </c>
      <c r="AB22" s="506"/>
      <c r="AC22" s="506"/>
    </row>
    <row customHeight="1" ht="94.5">
      <c r="A23" s="1393" t="s">
        <v>178</v>
      </c>
      <c r="B23" s="1393" t="s">
        <v>179</v>
      </c>
      <c r="C23" s="1393" t="s">
        <v>180</v>
      </c>
      <c r="D23" s="1393" t="s">
        <v>181</v>
      </c>
      <c r="E23" s="1393"/>
      <c r="F23" s="2435" t="str">
        <f>L22&amp;".1"</f>
        <v>1.1.1.1.1</v>
      </c>
      <c r="I23" s="2111">
        <v>1</v>
      </c>
      <c r="J23" s="1321"/>
      <c r="K23" s="352"/>
      <c r="L23" s="1323" t="str">
        <f>$F$23</f>
        <v>1.1.1.1.1</v>
      </c>
      <c r="M23" s="273" t="s">
        <v>404</v>
      </c>
      <c r="N23" s="288"/>
      <c r="O23" s="2436"/>
      <c r="P23" s="2436"/>
      <c r="Q23" s="2436"/>
      <c r="R23" s="2436"/>
      <c r="S23" s="2436"/>
      <c r="T23" s="2436"/>
      <c r="U23" s="2436"/>
      <c r="V23" s="2436"/>
      <c r="W23" s="2436"/>
      <c r="X23" s="1286" t="s">
        <v>405</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178</v>
      </c>
      <c r="B24" s="1393" t="s">
        <v>179</v>
      </c>
      <c r="C24" s="1393" t="s">
        <v>180</v>
      </c>
      <c r="D24" s="1393" t="s">
        <v>181</v>
      </c>
      <c r="E24" s="1393"/>
      <c r="F24" s="2435"/>
      <c r="G24" s="2082" t="str">
        <f>F23&amp;".1"</f>
        <v>1.1.1.1.1.1</v>
      </c>
      <c r="I24" s="2111"/>
      <c r="J24" s="2111">
        <v>1</v>
      </c>
      <c r="K24" s="353"/>
      <c r="L24" s="1323" t="str">
        <f>$G$24</f>
        <v>1.1.1.1.1.1</v>
      </c>
      <c r="M24" s="274" t="s">
        <v>407</v>
      </c>
      <c r="N24" s="288"/>
      <c r="O24" s="2437"/>
      <c r="P24" s="2438"/>
      <c r="Q24" s="2438"/>
      <c r="R24" s="2438"/>
      <c r="S24" s="2438"/>
      <c r="T24" s="2438"/>
      <c r="U24" s="2438"/>
      <c r="V24" s="2438"/>
      <c r="W24" s="2439"/>
      <c r="X24" s="1286" t="s">
        <v>408</v>
      </c>
      <c r="Z24" s="506"/>
      <c r="AA24" s="506" t="str">
        <f>IF(M24="","",M24)</f>
        <v>Группа потребителей</v>
      </c>
      <c r="AB24" s="506"/>
      <c r="AC24" s="506"/>
    </row>
    <row customHeight="1" ht="11.25">
      <c r="A25" s="1393" t="s">
        <v>178</v>
      </c>
      <c r="B25" s="1393" t="s">
        <v>179</v>
      </c>
      <c r="C25" s="1393" t="s">
        <v>180</v>
      </c>
      <c r="D25" s="1393" t="s">
        <v>181</v>
      </c>
      <c r="E25" s="1393"/>
      <c r="F25" s="2435"/>
      <c r="G25" s="2082"/>
      <c r="H25" s="2082" t="str">
        <f>G24&amp;".1"</f>
        <v>1.1.1.1.1.1.1</v>
      </c>
      <c r="I25" s="2111"/>
      <c r="J25" s="2111"/>
      <c r="K25" s="353">
        <v>1</v>
      </c>
      <c r="L25" s="1323" t="str">
        <f>$H$25</f>
        <v>1.1.1.1.1.1.1</v>
      </c>
      <c r="M25" s="1287"/>
      <c r="N25" s="288"/>
      <c r="O25" s="757"/>
      <c r="P25" s="320"/>
      <c r="Q25" s="757"/>
      <c r="R25" s="1285"/>
      <c r="S25" s="2443"/>
      <c r="T25" s="1981" t="s">
        <v>61</v>
      </c>
      <c r="U25" s="2443"/>
      <c r="V25" s="1981" t="s">
        <v>56</v>
      </c>
      <c r="W25" s="320"/>
      <c r="X25" s="2137" t="s">
        <v>410</v>
      </c>
      <c r="Y25" s="517">
        <f>STRCHECKDATE(O26:W26)</f>
      </c>
      <c r="Z25" s="506"/>
      <c r="AA25" s="506" t="str">
        <f>IF(M25="","",M25)</f>
        <v/>
      </c>
      <c r="AB25" s="506"/>
      <c r="AC25" s="506"/>
    </row>
    <row customHeight="1" ht="11.25">
      <c r="A26" s="1393" t="s">
        <v>178</v>
      </c>
      <c r="B26" s="1393" t="s">
        <v>179</v>
      </c>
      <c r="C26" s="1393" t="s">
        <v>180</v>
      </c>
      <c r="D26" s="1393" t="s">
        <v>181</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178</v>
      </c>
      <c r="B27" s="1393" t="s">
        <v>179</v>
      </c>
      <c r="C27" s="1393" t="s">
        <v>180</v>
      </c>
      <c r="D27" s="1393" t="s">
        <v>181</v>
      </c>
      <c r="E27" s="1393"/>
      <c r="F27" s="2435"/>
      <c r="G27" s="2082"/>
      <c r="I27" s="2111"/>
      <c r="J27" s="2111"/>
      <c r="K27" s="352"/>
      <c r="L27" s="1308"/>
      <c r="M27" s="276" t="s">
        <v>411</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178</v>
      </c>
      <c r="B28" s="1393" t="s">
        <v>179</v>
      </c>
      <c r="C28" s="1393" t="s">
        <v>180</v>
      </c>
      <c r="D28" s="1393" t="s">
        <v>181</v>
      </c>
      <c r="E28" s="1393"/>
      <c r="F28" s="2435"/>
      <c r="I28" s="2111"/>
      <c r="J28" s="1321"/>
      <c r="K28" s="352"/>
      <c r="L28" s="1308"/>
      <c r="M28" s="275" t="s">
        <v>412</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178</v>
      </c>
      <c r="B29" s="1393" t="s">
        <v>179</v>
      </c>
      <c r="C29" s="1393" t="s">
        <v>180</v>
      </c>
      <c r="D29" s="1393" t="s">
        <v>181</v>
      </c>
      <c r="E29" s="1393"/>
      <c r="F29" s="1395"/>
      <c r="G29" s="1395"/>
      <c r="H29" s="543"/>
      <c r="I29" s="356"/>
      <c r="J29" s="376"/>
      <c r="K29" s="351"/>
      <c r="L29" s="1308"/>
      <c r="M29" s="364" t="s">
        <v>413</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178</v>
      </c>
      <c r="B30" s="1393" t="s">
        <v>179</v>
      </c>
      <c r="C30" s="1393" t="s">
        <v>180</v>
      </c>
      <c r="D30" s="1393"/>
      <c r="E30" s="1393" t="s">
        <v>583</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178</v>
      </c>
      <c r="B31" s="1393" t="s">
        <v>179</v>
      </c>
      <c r="C31" s="1393"/>
      <c r="D31" s="1393"/>
      <c r="E31" s="1393" t="s">
        <v>2144</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2145</v>
      </c>
      <c r="B32" s="1393"/>
      <c r="C32" s="1393"/>
      <c r="D32" s="1393"/>
      <c r="E32" s="1393" t="s">
        <v>104</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6365" customFormat="1" customHeight="1" ht="11.25">
      <c r="A33" s="1393"/>
      <c r="B33" s="1393"/>
      <c r="C33" s="1393"/>
      <c r="D33" s="1393"/>
      <c r="E33" s="1393" t="s">
        <v>165</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715</v>
      </c>
      <c r="M35" s="2106" t="s">
        <v>2146</v>
      </c>
      <c r="N35" s="2106"/>
      <c r="O35" s="2106"/>
      <c r="P35" s="2106"/>
      <c r="Q35" s="2106"/>
      <c r="R35" s="2106"/>
      <c r="S35" s="2106"/>
      <c r="T35" s="2106"/>
      <c r="U35" s="2106"/>
      <c r="V35" s="2106"/>
      <c r="W35" s="2106"/>
      <c r="X35" s="2106"/>
    </row>
    <row customHeight="1" ht="104.25">
      <c r="H36" s="543"/>
      <c r="I36" s="1333"/>
      <c r="M36" s="2106" t="s">
        <v>2147</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BFDD5-2DD6-5E7F-61E3-2271CB1CA33A}"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061" width="11.57421875" customWidth="1"/>
    <col min="2" max="2" style="3061" width="10.7109375" customWidth="1"/>
    <col min="3" max="3" style="3061" width="10.00390625" customWidth="1"/>
    <col min="4" max="4" style="3061" width="12.8515625" customWidth="1"/>
    <col min="5" max="5" style="3061" width="12.28125" customWidth="1"/>
    <col min="6" max="8" style="6890" width="12.28125" customWidth="1"/>
    <col min="9" max="9" style="6890" width="3.7109375" customWidth="1"/>
    <col min="10" max="11" style="3968" width="3.7109375" customWidth="1"/>
    <col min="12" max="12" style="3969" width="12.7109375" customWidth="1"/>
    <col min="13" max="13" style="3061" width="32.00390625" customWidth="1"/>
    <col min="14" max="14" style="3061" width="1.7109375" customWidth="1"/>
    <col min="15" max="18" style="3061" width="24.7109375" customWidth="1"/>
    <col min="19" max="19" style="3061" width="11.7109375" customWidth="1"/>
    <col min="20" max="20" style="3061" width="3.7109375" customWidth="1"/>
    <col min="21" max="21" style="3061" width="11.7109375" customWidth="1"/>
    <col min="22" max="22" style="3061" width="8.57421875" customWidth="1"/>
    <col min="23" max="23" style="3061" width="4.7109375" customWidth="1"/>
    <col min="24" max="24" style="3061"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2142</v>
      </c>
      <c r="M5" s="2441"/>
      <c r="N5" s="2441"/>
      <c r="O5" s="2441"/>
      <c r="P5" s="2441"/>
      <c r="Q5" s="2441"/>
      <c r="R5" s="2441"/>
      <c r="S5" s="2441"/>
      <c r="T5" s="2441"/>
      <c r="U5" s="2441"/>
      <c r="V5" s="1261"/>
    </row>
    <row customHeight="1" ht="14.25">
      <c r="J6" s="377"/>
      <c r="K6" s="377"/>
      <c r="L6" s="2442" t="str">
        <f>IF(org=0,"Не определено",org)</f>
        <v>Филиал "Смоленская ГРЭС" 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663" customFormat="1" customHeight="1" ht="45">
      <c r="F8" s="1267"/>
      <c r="G8" s="1267"/>
      <c r="H8" s="1267"/>
      <c r="L8" s="1306"/>
      <c r="M8" s="283" t="s">
        <v>38</v>
      </c>
      <c r="N8" s="292"/>
      <c r="O8"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100"/>
      <c r="Q8" s="2100"/>
      <c r="R8" s="2100"/>
      <c r="S8" s="2100"/>
      <c r="T8" s="2100"/>
      <c r="U8" s="2100"/>
      <c r="V8" s="322"/>
      <c r="W8" s="322"/>
      <c r="X8" s="268"/>
      <c r="Y8" s="368"/>
      <c r="Z8" s="368"/>
      <c r="AA8" s="368"/>
      <c r="AB8" s="368"/>
      <c r="AC8" s="368"/>
    </row>
    <row s="3663" customFormat="1" customHeight="1" ht="22.5">
      <c r="F9" s="1267"/>
      <c r="G9" s="1267"/>
      <c r="H9" s="1267"/>
      <c r="L9" s="1306"/>
      <c r="M9" s="283" t="s">
        <v>420</v>
      </c>
      <c r="N9" s="292"/>
      <c r="O9" s="2100" t="str">
        <f>IF(TITLE_DATE_CHANGE_PERIOD="",IF(TITLE_DATE_PR="","",TITLE_DATE_PR),TITLE_DATE_CHANGE_PERIOD)</f>
        <v>45274.43614583334</v>
      </c>
      <c r="P9" s="2100"/>
      <c r="Q9" s="2100"/>
      <c r="R9" s="2100"/>
      <c r="S9" s="2100"/>
      <c r="T9" s="2100"/>
      <c r="U9" s="2100"/>
      <c r="V9" s="322"/>
      <c r="W9" s="322"/>
      <c r="X9" s="268"/>
      <c r="Y9" s="368"/>
      <c r="Z9" s="368"/>
      <c r="AA9" s="368"/>
      <c r="AB9" s="368"/>
      <c r="AC9" s="368"/>
    </row>
    <row s="3663" customFormat="1" customHeight="1" ht="22.5">
      <c r="F10" s="1267"/>
      <c r="G10" s="1267"/>
      <c r="H10" s="1267"/>
      <c r="L10" s="1269"/>
      <c r="M10" s="283" t="s">
        <v>421</v>
      </c>
      <c r="N10" s="292"/>
      <c r="O10" s="2100" t="str">
        <f>IF(TITLE_NUMBER_PR_CHANGE="",IF(TITLE_NUMBER_PR="","",TITLE_NUMBER_PR),TITLE_NUMBER_PR_CHANGE)</f>
        <v>185,186,319</v>
      </c>
      <c r="P10" s="2100"/>
      <c r="Q10" s="2100"/>
      <c r="R10" s="2100"/>
      <c r="S10" s="2100"/>
      <c r="T10" s="2100"/>
      <c r="U10" s="2100"/>
      <c r="V10" s="322"/>
      <c r="W10" s="322"/>
      <c r="X10" s="268"/>
      <c r="Y10" s="368"/>
      <c r="Z10" s="368"/>
      <c r="AA10" s="368"/>
      <c r="AB10" s="368"/>
      <c r="AC10" s="368"/>
    </row>
    <row s="3663" customFormat="1" customHeight="1" ht="22.5">
      <c r="F11" s="1267"/>
      <c r="G11" s="1267"/>
      <c r="H11" s="1267"/>
      <c r="L11" s="1269"/>
      <c r="M11" s="283" t="s">
        <v>40</v>
      </c>
      <c r="N11" s="292"/>
      <c r="O11" s="2100" t="str">
        <f>IF(TITLE_IST_PUB_CHANGE="",IF(TITLE_IST_PUB="","",TITLE_IST_PUB),TITLE_IST_PUB_CHANGE)</f>
        <v>https://rek.admin-smolensk.ru/docs/postmin-2023/</v>
      </c>
      <c r="P11" s="2100"/>
      <c r="Q11" s="2100"/>
      <c r="R11" s="2100"/>
      <c r="S11" s="2100"/>
      <c r="T11" s="2100"/>
      <c r="U11" s="2100"/>
      <c r="V11" s="322"/>
      <c r="W11" s="322"/>
      <c r="X11" s="268"/>
      <c r="Y11" s="368"/>
      <c r="Z11" s="368"/>
      <c r="AA11" s="368"/>
      <c r="AB11" s="368"/>
      <c r="AC11" s="368"/>
    </row>
    <row s="3663" customFormat="1" customHeight="1" ht="11.25" hidden="1">
      <c r="F12" s="1267"/>
      <c r="G12" s="1267"/>
      <c r="H12" s="1267"/>
      <c r="L12" s="2440"/>
      <c r="M12" s="2440"/>
      <c r="N12" s="1317"/>
      <c r="O12" s="322"/>
      <c r="P12" s="322"/>
      <c r="Q12" s="322"/>
      <c r="R12" s="322"/>
      <c r="S12" s="322"/>
      <c r="T12" s="322"/>
      <c r="U12" s="322"/>
      <c r="V12" s="266" t="s">
        <v>424</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125" t="s">
        <v>87</v>
      </c>
      <c r="M15" s="2062" t="s">
        <v>426</v>
      </c>
      <c r="N15" s="289"/>
      <c r="O15" s="2126" t="s">
        <v>2143</v>
      </c>
      <c r="P15" s="2127"/>
      <c r="Q15" s="2127"/>
      <c r="R15" s="2127"/>
      <c r="S15" s="2127"/>
      <c r="T15" s="2127"/>
      <c r="U15" s="2128"/>
      <c r="V15" s="2129" t="s">
        <v>428</v>
      </c>
      <c r="W15" s="2132" t="s">
        <v>1065</v>
      </c>
      <c r="X15" s="1971"/>
    </row>
    <row customHeight="1" ht="33.75">
      <c r="J16" s="377"/>
      <c r="K16" s="377"/>
      <c r="L16" s="2125"/>
      <c r="M16" s="2062"/>
      <c r="N16" s="1038"/>
      <c r="O16" s="2135" t="s">
        <v>431</v>
      </c>
      <c r="P16" s="2135" t="s">
        <v>432</v>
      </c>
      <c r="Q16" s="2118" t="s">
        <v>433</v>
      </c>
      <c r="R16" s="2120"/>
      <c r="S16" s="2118" t="s">
        <v>449</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442</v>
      </c>
      <c r="R17" s="1237" t="s">
        <v>443</v>
      </c>
      <c r="S17" s="1322" t="s">
        <v>444</v>
      </c>
      <c r="T17" s="2121" t="s">
        <v>445</v>
      </c>
      <c r="U17" s="2122"/>
      <c r="V17" s="2131"/>
      <c r="W17" s="2134"/>
      <c r="X17" s="1971"/>
    </row>
    <row s="2611"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2148</v>
      </c>
      <c r="B19" s="1296" t="s">
        <v>2149</v>
      </c>
      <c r="C19" s="1296" t="s">
        <v>2150</v>
      </c>
      <c r="D19" s="1296" t="s">
        <v>2151</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396</v>
      </c>
      <c r="Z19" s="506"/>
      <c r="AA19" s="506" t="str">
        <f>IF(M19="","",M19)</f>
        <v>Наименование тарифа</v>
      </c>
      <c r="AB19" s="506"/>
      <c r="AC19" s="506"/>
    </row>
    <row customHeight="1" ht="21">
      <c r="A20" s="1296" t="s">
        <v>2148</v>
      </c>
      <c r="B20" s="1296" t="s">
        <v>2149</v>
      </c>
      <c r="C20" s="1296" t="s">
        <v>2150</v>
      </c>
      <c r="D20" s="1296" t="s">
        <v>2151</v>
      </c>
      <c r="E20" s="1296"/>
      <c r="F20" s="694"/>
      <c r="G20" s="694"/>
      <c r="H20" s="694"/>
      <c r="I20" s="1320"/>
      <c r="J20" s="348"/>
      <c r="K20" s="349"/>
      <c r="L20" s="1323">
        <f>INDEX(PT_DIFFERENTIATION_NUM_TER,MATCH(B19,PT_DIFFERENTIATION_TER_ID,0))</f>
      </c>
      <c r="M20" s="298" t="s">
        <v>397</v>
      </c>
      <c r="N20" s="288"/>
      <c r="O20" s="2434">
        <f>INDEX(PT_DIFFERENTIATION_TER,MATCH(B19,PT_DIFFERENTIATION_TER_ID,0))</f>
      </c>
      <c r="P20" s="2434"/>
      <c r="Q20" s="2434"/>
      <c r="R20" s="2434"/>
      <c r="S20" s="2434"/>
      <c r="T20" s="2434"/>
      <c r="U20" s="2434"/>
      <c r="V20" s="2434"/>
      <c r="W20" s="2434"/>
      <c r="X20" s="1286" t="s">
        <v>398</v>
      </c>
      <c r="Z20" s="506"/>
      <c r="AA20" s="506" t="str">
        <f>IF(M20="","",M20)</f>
        <v>Территория действия тарифа</v>
      </c>
      <c r="AB20" s="506"/>
      <c r="AC20" s="506"/>
    </row>
    <row customHeight="1" ht="22.5">
      <c r="A21" s="1296" t="s">
        <v>2148</v>
      </c>
      <c r="B21" s="1296" t="s">
        <v>2149</v>
      </c>
      <c r="C21" s="1296" t="s">
        <v>2150</v>
      </c>
      <c r="D21" s="1296" t="s">
        <v>2151</v>
      </c>
      <c r="E21" s="1296"/>
      <c r="F21" s="694"/>
      <c r="G21" s="694"/>
      <c r="H21" s="694"/>
      <c r="I21" s="350"/>
      <c r="J21" s="348"/>
      <c r="K21" s="349"/>
      <c r="L21" s="1323">
        <f>INDEX(PT_DIFFERENTIATION_NUM_CS,MATCH(C19,PT_DIFFERENTIATION_CS_ID,0))</f>
      </c>
      <c r="M21" s="299" t="s">
        <v>399</v>
      </c>
      <c r="N21" s="288"/>
      <c r="O21" s="2434">
        <f>INDEX(PT_DIFFERENTIATION_CS,MATCH(C19,PT_DIFFERENTIATION_CS_ID,0))</f>
      </c>
      <c r="P21" s="2434"/>
      <c r="Q21" s="2434"/>
      <c r="R21" s="2434"/>
      <c r="S21" s="2434"/>
      <c r="T21" s="2434"/>
      <c r="U21" s="2434"/>
      <c r="V21" s="2434"/>
      <c r="W21" s="2434"/>
      <c r="X21" s="1286" t="s">
        <v>400</v>
      </c>
      <c r="Z21" s="506"/>
      <c r="AA21" s="506" t="str">
        <f>IF(M21="","",M21)</f>
        <v>Наименование системы теплоснабжения </v>
      </c>
      <c r="AB21" s="506"/>
      <c r="AC21" s="506"/>
    </row>
    <row customHeight="1" ht="21">
      <c r="A22" s="1296" t="s">
        <v>2148</v>
      </c>
      <c r="B22" s="1296" t="s">
        <v>2149</v>
      </c>
      <c r="C22" s="1296" t="s">
        <v>2150</v>
      </c>
      <c r="D22" s="1296" t="s">
        <v>2151</v>
      </c>
      <c r="E22" s="1296"/>
      <c r="F22" s="694"/>
      <c r="G22" s="694"/>
      <c r="H22" s="694"/>
      <c r="I22" s="350"/>
      <c r="J22" s="348"/>
      <c r="K22" s="349"/>
      <c r="L22" s="1323">
        <f>INDEX(PT_DIFFERENTIATION_NUM_IST_TE,MATCH(D19,PT_DIFFERENTIATION_IST_TE_ID,0))</f>
      </c>
      <c r="M22" s="300" t="s">
        <v>401</v>
      </c>
      <c r="N22" s="288"/>
      <c r="O22" s="2434">
        <f>INDEX(PT_DIFFERENTIATION_IST_TE,MATCH(D19,PT_DIFFERENTIATION_IST_TE_ID,0))</f>
      </c>
      <c r="P22" s="2434"/>
      <c r="Q22" s="2434"/>
      <c r="R22" s="2434"/>
      <c r="S22" s="2434"/>
      <c r="T22" s="2434"/>
      <c r="U22" s="2434"/>
      <c r="V22" s="2434"/>
      <c r="W22" s="2434"/>
      <c r="X22" s="1286" t="s">
        <v>402</v>
      </c>
      <c r="Z22" s="506"/>
      <c r="AA22" s="506" t="str">
        <f>IF(M22="","",M22)</f>
        <v>Источник тепловой энергии  </v>
      </c>
      <c r="AB22" s="506"/>
      <c r="AC22" s="506"/>
    </row>
    <row customHeight="1" ht="94.5">
      <c r="A23" s="1296" t="s">
        <v>2148</v>
      </c>
      <c r="B23" s="1296" t="s">
        <v>2149</v>
      </c>
      <c r="C23" s="1296" t="s">
        <v>2150</v>
      </c>
      <c r="D23" s="1296" t="s">
        <v>2151</v>
      </c>
      <c r="E23" s="1296"/>
      <c r="F23" s="1969">
        <f>L22&amp;".1"</f>
      </c>
      <c r="I23" s="2111">
        <v>1</v>
      </c>
      <c r="J23" s="1321"/>
      <c r="K23" s="352"/>
      <c r="L23" s="1323">
        <f>$F$23</f>
      </c>
      <c r="M23" s="273" t="s">
        <v>404</v>
      </c>
      <c r="N23" s="288"/>
      <c r="O23" s="2436"/>
      <c r="P23" s="2436"/>
      <c r="Q23" s="2436"/>
      <c r="R23" s="2436"/>
      <c r="S23" s="2436"/>
      <c r="T23" s="2436"/>
      <c r="U23" s="2436"/>
      <c r="V23" s="2436"/>
      <c r="W23" s="2436"/>
      <c r="X23" s="1286" t="s">
        <v>405</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2148</v>
      </c>
      <c r="B24" s="1296" t="s">
        <v>2149</v>
      </c>
      <c r="C24" s="1296" t="s">
        <v>2150</v>
      </c>
      <c r="D24" s="1296" t="s">
        <v>2151</v>
      </c>
      <c r="E24" s="1296"/>
      <c r="F24" s="1969"/>
      <c r="G24" s="1953">
        <f>F23&amp;".1"</f>
      </c>
      <c r="I24" s="2111"/>
      <c r="J24" s="2111">
        <v>1</v>
      </c>
      <c r="K24" s="353"/>
      <c r="L24" s="1323">
        <f>$G$24</f>
      </c>
      <c r="M24" s="274" t="s">
        <v>407</v>
      </c>
      <c r="N24" s="288"/>
      <c r="O24" s="2437"/>
      <c r="P24" s="2438"/>
      <c r="Q24" s="2438"/>
      <c r="R24" s="2438"/>
      <c r="S24" s="2438"/>
      <c r="T24" s="2438"/>
      <c r="U24" s="2438"/>
      <c r="V24" s="2438"/>
      <c r="W24" s="2439"/>
      <c r="X24" s="1286" t="s">
        <v>408</v>
      </c>
      <c r="Z24" s="506"/>
      <c r="AA24" s="506" t="str">
        <f>IF(M24="","",M24)</f>
        <v>Группа потребителей</v>
      </c>
      <c r="AB24" s="506"/>
      <c r="AC24" s="506"/>
    </row>
    <row customHeight="1" ht="11.25">
      <c r="A25" s="1296" t="s">
        <v>2148</v>
      </c>
      <c r="B25" s="1296" t="s">
        <v>2149</v>
      </c>
      <c r="C25" s="1296" t="s">
        <v>2150</v>
      </c>
      <c r="D25" s="1296" t="s">
        <v>2151</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410</v>
      </c>
      <c r="Y25" s="517">
        <f>STRCHECKDATE(O26:W26)</f>
      </c>
      <c r="Z25" s="506"/>
      <c r="AA25" s="506" t="str">
        <f>IF(M25="","",M25)</f>
        <v/>
      </c>
      <c r="AB25" s="506"/>
      <c r="AC25" s="506"/>
    </row>
    <row customHeight="1" ht="11.25">
      <c r="A26" s="1296" t="s">
        <v>2148</v>
      </c>
      <c r="B26" s="1296" t="s">
        <v>2149</v>
      </c>
      <c r="C26" s="1296" t="s">
        <v>2150</v>
      </c>
      <c r="D26" s="1296" t="s">
        <v>2151</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2148</v>
      </c>
      <c r="B27" s="1296" t="s">
        <v>2149</v>
      </c>
      <c r="C27" s="1296" t="s">
        <v>2150</v>
      </c>
      <c r="D27" s="1296" t="s">
        <v>2151</v>
      </c>
      <c r="E27" s="1296"/>
      <c r="F27" s="1969"/>
      <c r="G27" s="1953"/>
      <c r="I27" s="2111"/>
      <c r="J27" s="2111"/>
      <c r="K27" s="352"/>
      <c r="L27" s="1308"/>
      <c r="M27" s="276" t="s">
        <v>411</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2148</v>
      </c>
      <c r="B28" s="1296" t="s">
        <v>2149</v>
      </c>
      <c r="C28" s="1296" t="s">
        <v>2150</v>
      </c>
      <c r="D28" s="1296" t="s">
        <v>2151</v>
      </c>
      <c r="E28" s="1296"/>
      <c r="F28" s="1969"/>
      <c r="I28" s="2111"/>
      <c r="J28" s="1321"/>
      <c r="K28" s="352"/>
      <c r="L28" s="1308"/>
      <c r="M28" s="275" t="s">
        <v>412</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2148</v>
      </c>
      <c r="B29" s="1296" t="s">
        <v>2149</v>
      </c>
      <c r="C29" s="1296" t="s">
        <v>2150</v>
      </c>
      <c r="D29" s="1296" t="s">
        <v>2151</v>
      </c>
      <c r="E29" s="1296"/>
      <c r="F29" s="694"/>
      <c r="G29" s="694"/>
      <c r="H29" s="515"/>
      <c r="I29" s="356"/>
      <c r="J29" s="376"/>
      <c r="K29" s="351"/>
      <c r="L29" s="1308"/>
      <c r="M29" s="364" t="s">
        <v>413</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2148</v>
      </c>
      <c r="B30" s="1296" t="s">
        <v>2149</v>
      </c>
      <c r="C30" s="1296" t="s">
        <v>2150</v>
      </c>
      <c r="D30" s="1296"/>
      <c r="E30" s="1296" t="s">
        <v>583</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2148</v>
      </c>
      <c r="B31" s="1296" t="s">
        <v>2149</v>
      </c>
      <c r="C31" s="1296"/>
      <c r="D31" s="1296"/>
      <c r="E31" s="1296" t="s">
        <v>2144</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2152</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6365" customFormat="1" customHeight="1" ht="11.25">
      <c r="A33" s="1296"/>
      <c r="B33" s="1296"/>
      <c r="C33" s="1296"/>
      <c r="D33" s="1296"/>
      <c r="E33" s="1296" t="s">
        <v>165</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715</v>
      </c>
      <c r="M35" s="2106" t="s">
        <v>2146</v>
      </c>
      <c r="N35" s="2106"/>
      <c r="O35" s="2106"/>
      <c r="P35" s="2106"/>
      <c r="Q35" s="2106"/>
      <c r="R35" s="2106"/>
      <c r="S35" s="2106"/>
      <c r="T35" s="2106"/>
      <c r="U35" s="2106"/>
      <c r="V35" s="2106"/>
      <c r="W35" s="2106"/>
      <c r="X35" s="2106"/>
    </row>
    <row customHeight="1" ht="104.25">
      <c r="F36" s="1333"/>
      <c r="G36" s="1333"/>
      <c r="H36" s="515"/>
      <c r="I36" s="1333"/>
      <c r="M36" s="2106" t="s">
        <v>2147</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B69D9-F772-222C-9164-43A5503FC431}"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7" width="9.140625" hidden="1"/>
    <col min="3" max="4" style="2747" width="3.7109375" customWidth="1"/>
    <col min="5" max="6" style="2747" width="16.00390625" customWidth="1"/>
    <col min="7" max="7" style="2747" width="11.57421875" customWidth="1"/>
    <col min="8" max="9" style="2747" width="3.7109375" customWidth="1"/>
    <col min="10" max="10" style="2747" width="13.140625" customWidth="1"/>
    <col min="11" max="11" style="2747" width="0.28125" customWidth="1"/>
    <col min="12" max="13" style="2747" width="10.7109375" customWidth="1"/>
    <col min="14" max="15" style="2747" width="3.7109375" customWidth="1"/>
    <col min="16" max="16" style="2747" width="19.7109375" customWidth="1"/>
    <col min="17" max="17" style="2747" width="0.28125" customWidth="1"/>
    <col min="18" max="19" style="2747" width="10.7109375" customWidth="1"/>
    <col min="20" max="21" style="2747" width="3.7109375" customWidth="1"/>
    <col min="22" max="22" style="2747" width="25.7109375" customWidth="1"/>
    <col min="23" max="23" style="2747" width="0.28125" customWidth="1"/>
    <col min="24" max="25" style="2747" width="10.7109375" customWidth="1"/>
    <col min="26" max="27" style="2747" width="3.7109375" customWidth="1"/>
    <col min="28" max="28" style="2747" width="16.421875" customWidth="1"/>
    <col min="29" max="29" style="2747" width="0.28125" customWidth="1"/>
    <col min="30" max="31" style="2747" width="10.7109375" customWidth="1"/>
    <col min="32" max="33" style="2747" width="3.7109375" customWidth="1"/>
    <col min="34" max="34" style="2747" width="8.7109375" customWidth="1"/>
    <col min="35" max="35" style="2747" width="21.7109375" customWidth="1"/>
    <col min="36" max="36" style="2666" width="9.140625"/>
    <col min="37" max="37" style="3059" width="9.140625"/>
    <col min="38" max="64" style="2666" width="9.140625"/>
  </cols>
  <sheetData>
    <row s="2674"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3055" customFormat="1" customHeight="1" ht="11.25" hidden="1">
      <c r="L2" s="1593" t="s">
        <v>277</v>
      </c>
      <c r="M2" s="1593" t="s">
        <v>278</v>
      </c>
      <c r="R2" s="1593" t="s">
        <v>279</v>
      </c>
      <c r="S2" s="1593" t="s">
        <v>278</v>
      </c>
      <c r="X2" s="1593" t="s">
        <v>277</v>
      </c>
      <c r="Y2" s="1593" t="s">
        <v>278</v>
      </c>
      <c r="AD2" s="1593" t="s">
        <v>277</v>
      </c>
      <c r="AE2" s="1593" t="s">
        <v>278</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3057"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7" customFormat="1" customHeight="1" ht="33">
      <c r="A4" s="1164"/>
      <c r="B4" s="1163"/>
      <c r="C4" s="1545"/>
      <c r="D4" s="2027" t="s">
        <v>280</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3068" customFormat="1" customHeight="1" ht="14.25">
      <c r="A5" s="1672"/>
      <c r="B5" s="1671"/>
      <c r="C5" s="1545"/>
      <c r="D5" s="2053" t="str">
        <f>IF(org=0,"Не определено",org)</f>
        <v>Филиал "Смоленская ГРЭС" ПАО "Юнипро"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7"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4"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87</v>
      </c>
      <c r="E8" s="1971" t="s">
        <v>105</v>
      </c>
      <c r="F8" s="2029" t="s">
        <v>122</v>
      </c>
      <c r="G8" s="2030"/>
      <c r="H8" s="2029" t="s">
        <v>87</v>
      </c>
      <c r="I8" s="2030"/>
      <c r="J8" s="1971" t="s">
        <v>123</v>
      </c>
      <c r="K8" s="1596"/>
      <c r="L8" s="2033" t="s">
        <v>281</v>
      </c>
      <c r="M8" s="2033"/>
      <c r="N8" s="2033"/>
      <c r="O8" s="2033"/>
      <c r="P8" s="2033"/>
      <c r="Q8" s="1597"/>
      <c r="R8" s="1950" t="s">
        <v>282</v>
      </c>
      <c r="S8" s="2034"/>
      <c r="T8" s="2034"/>
      <c r="U8" s="2034"/>
      <c r="V8" s="2034"/>
      <c r="W8" s="1597"/>
      <c r="X8" s="2035" t="s">
        <v>283</v>
      </c>
      <c r="Y8" s="2035"/>
      <c r="Z8" s="2035"/>
      <c r="AA8" s="2035"/>
      <c r="AB8" s="2035"/>
      <c r="AC8" s="1598"/>
      <c r="AD8" s="1971" t="s">
        <v>284</v>
      </c>
      <c r="AE8" s="1971"/>
      <c r="AF8" s="1971"/>
      <c r="AG8" s="1971"/>
      <c r="AH8" s="1955"/>
      <c r="AI8" s="1971" t="s">
        <v>285</v>
      </c>
      <c r="AJ8" s="1614"/>
    </row>
    <row customHeight="1" ht="22.5">
      <c r="D9" s="1971"/>
      <c r="E9" s="1971"/>
      <c r="F9" s="2028" t="s">
        <v>88</v>
      </c>
      <c r="G9" s="2028" t="s">
        <v>128</v>
      </c>
      <c r="H9" s="2031"/>
      <c r="I9" s="2032"/>
      <c r="J9" s="1955"/>
      <c r="K9" s="1599"/>
      <c r="L9" s="1971" t="s">
        <v>286</v>
      </c>
      <c r="M9" s="1955"/>
      <c r="N9" s="2029" t="s">
        <v>87</v>
      </c>
      <c r="O9" s="2030"/>
      <c r="P9" s="1971" t="s">
        <v>129</v>
      </c>
      <c r="Q9" s="1596"/>
      <c r="R9" s="1971" t="s">
        <v>286</v>
      </c>
      <c r="S9" s="1955"/>
      <c r="T9" s="2029" t="s">
        <v>87</v>
      </c>
      <c r="U9" s="2030"/>
      <c r="V9" s="1971" t="s">
        <v>129</v>
      </c>
      <c r="W9" s="1596"/>
      <c r="X9" s="1971" t="s">
        <v>286</v>
      </c>
      <c r="Y9" s="1955"/>
      <c r="Z9" s="2029" t="s">
        <v>87</v>
      </c>
      <c r="AA9" s="2030"/>
      <c r="AB9" s="1971" t="s">
        <v>287</v>
      </c>
      <c r="AC9" s="1596"/>
      <c r="AD9" s="1971" t="s">
        <v>286</v>
      </c>
      <c r="AE9" s="1955"/>
      <c r="AF9" s="2029" t="s">
        <v>87</v>
      </c>
      <c r="AG9" s="2030"/>
      <c r="AH9" s="1955" t="s">
        <v>287</v>
      </c>
      <c r="AI9" s="1971"/>
      <c r="AJ9" s="1614"/>
    </row>
    <row customHeight="1" ht="22.5">
      <c r="D10" s="2028"/>
      <c r="E10" s="2028"/>
      <c r="F10" s="2036"/>
      <c r="G10" s="2036"/>
      <c r="H10" s="2037"/>
      <c r="I10" s="2038"/>
      <c r="J10" s="2029"/>
      <c r="K10" s="1599"/>
      <c r="L10" s="1618" t="s">
        <v>288</v>
      </c>
      <c r="M10" s="1613" t="s">
        <v>289</v>
      </c>
      <c r="N10" s="2031"/>
      <c r="O10" s="2032"/>
      <c r="P10" s="2028"/>
      <c r="Q10" s="1596"/>
      <c r="R10" s="1618" t="s">
        <v>288</v>
      </c>
      <c r="S10" s="1613" t="s">
        <v>289</v>
      </c>
      <c r="T10" s="2031"/>
      <c r="U10" s="2032"/>
      <c r="V10" s="2028"/>
      <c r="W10" s="1596"/>
      <c r="X10" s="1618" t="s">
        <v>288</v>
      </c>
      <c r="Y10" s="1613" t="s">
        <v>289</v>
      </c>
      <c r="Z10" s="2031"/>
      <c r="AA10" s="2032"/>
      <c r="AB10" s="2028"/>
      <c r="AC10" s="1596"/>
      <c r="AD10" s="1618" t="s">
        <v>288</v>
      </c>
      <c r="AE10" s="1613" t="s">
        <v>289</v>
      </c>
      <c r="AF10" s="2031"/>
      <c r="AG10" s="2032"/>
      <c r="AH10" s="2029"/>
      <c r="AI10" s="2028"/>
      <c r="AJ10" s="1614"/>
      <c r="AK10" s="240" t="s">
        <v>290</v>
      </c>
      <c r="AL10" s="240" t="s">
        <v>130</v>
      </c>
    </row>
    <row customHeight="1" ht="14.25">
      <c r="D11" s="2039" t="s">
        <v>109</v>
      </c>
      <c r="E11" s="2041" t="s">
        <v>291</v>
      </c>
      <c r="F11" s="2041" t="s">
        <v>292</v>
      </c>
      <c r="G11" s="2044" t="s">
        <v>56</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3057"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110</v>
      </c>
      <c r="E17" s="2041" t="s">
        <v>291</v>
      </c>
      <c r="F17" s="2041" t="s">
        <v>293</v>
      </c>
      <c r="G17" s="2044" t="s">
        <v>56</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3057"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89</v>
      </c>
      <c r="E23" s="2041" t="s">
        <v>291</v>
      </c>
      <c r="F23" s="2041" t="s">
        <v>294</v>
      </c>
      <c r="G23" s="2044" t="s">
        <v>56</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97</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3057"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90</v>
      </c>
      <c r="E29" s="2041" t="s">
        <v>291</v>
      </c>
      <c r="F29" s="2041" t="s">
        <v>295</v>
      </c>
      <c r="G29" s="2044" t="s">
        <v>56</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3057"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111</v>
      </c>
      <c r="E35" s="2041" t="s">
        <v>291</v>
      </c>
      <c r="F35" s="2041" t="s">
        <v>296</v>
      </c>
      <c r="G35" s="2044" t="s">
        <v>56</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3057"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38BD2-119E-694E-5066-32C780EA7B1D}"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061" width="10.57421875"/>
    <col min="2" max="2" style="3061" width="11.00390625" customWidth="1"/>
    <col min="3" max="3" style="3061" width="10.57421875"/>
    <col min="4" max="4" style="3061" width="11.8515625" customWidth="1"/>
    <col min="5" max="5" style="3061" width="12.28125" customWidth="1"/>
    <col min="6" max="8" style="6890" width="12.28125" customWidth="1"/>
    <col min="9" max="9" style="6890" width="3.7109375" customWidth="1"/>
    <col min="10" max="11" style="3968" width="3.7109375" customWidth="1"/>
    <col min="12" max="12" style="3969" width="12.7109375" customWidth="1"/>
    <col min="13" max="13" style="3061" width="32.00390625" customWidth="1"/>
    <col min="14" max="14" style="3061" width="1.7109375" customWidth="1"/>
    <col min="15" max="18" style="3061" width="24.7109375" customWidth="1"/>
    <col min="19" max="19" style="3061" width="11.7109375" customWidth="1"/>
    <col min="20" max="20" style="3061" width="3.7109375" customWidth="1"/>
    <col min="21" max="21" style="3061" width="11.7109375" customWidth="1"/>
    <col min="22" max="22" style="3061" width="8.57421875" customWidth="1"/>
    <col min="23" max="23" style="3061" width="4.7109375" customWidth="1"/>
    <col min="24" max="24" style="3061"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2142</v>
      </c>
      <c r="M5" s="2441"/>
      <c r="N5" s="2441"/>
      <c r="O5" s="2441"/>
      <c r="P5" s="2441"/>
      <c r="Q5" s="2441"/>
      <c r="R5" s="2441"/>
      <c r="S5" s="2441"/>
      <c r="T5" s="2441"/>
      <c r="U5" s="2441"/>
      <c r="V5" s="1261"/>
    </row>
    <row customHeight="1" ht="14.25">
      <c r="J6" s="377"/>
      <c r="K6" s="377"/>
      <c r="L6" s="2442" t="str">
        <f>IF(org=0,"Не определено",org)</f>
        <v>Филиал "Смоленская ГРЭС" 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663" customFormat="1" customHeight="1" ht="45">
      <c r="F8" s="1267"/>
      <c r="G8" s="1267"/>
      <c r="H8" s="1267"/>
      <c r="L8" s="1306"/>
      <c r="M8" s="283" t="s">
        <v>38</v>
      </c>
      <c r="N8" s="292"/>
      <c r="O8" s="2100"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100"/>
      <c r="Q8" s="2100"/>
      <c r="R8" s="2100"/>
      <c r="S8" s="2100"/>
      <c r="T8" s="2100"/>
      <c r="U8" s="2100"/>
      <c r="V8" s="322"/>
      <c r="W8" s="322"/>
      <c r="X8" s="268"/>
      <c r="Y8" s="368"/>
      <c r="Z8" s="368"/>
      <c r="AA8" s="368"/>
      <c r="AB8" s="368"/>
      <c r="AC8" s="368"/>
    </row>
    <row s="3663" customFormat="1" customHeight="1" ht="22.5">
      <c r="F9" s="1267"/>
      <c r="G9" s="1267"/>
      <c r="H9" s="1267"/>
      <c r="L9" s="1306"/>
      <c r="M9" s="283" t="s">
        <v>420</v>
      </c>
      <c r="N9" s="292"/>
      <c r="O9" s="2100" t="str">
        <f>IF(TITLE_DATE_CHANGE_PERIOD="",IF(TITLE_DATE_PR="","",TITLE_DATE_PR),TITLE_DATE_CHANGE_PERIOD)</f>
        <v>45274.43614583334</v>
      </c>
      <c r="P9" s="2100"/>
      <c r="Q9" s="2100"/>
      <c r="R9" s="2100"/>
      <c r="S9" s="2100"/>
      <c r="T9" s="2100"/>
      <c r="U9" s="2100"/>
      <c r="V9" s="322"/>
      <c r="W9" s="322"/>
      <c r="X9" s="268"/>
      <c r="Y9" s="368"/>
      <c r="Z9" s="368"/>
      <c r="AA9" s="368"/>
      <c r="AB9" s="368"/>
      <c r="AC9" s="368"/>
    </row>
    <row s="3663" customFormat="1" customHeight="1" ht="22.5">
      <c r="F10" s="1267"/>
      <c r="G10" s="1267"/>
      <c r="H10" s="1267"/>
      <c r="L10" s="1269"/>
      <c r="M10" s="283" t="s">
        <v>421</v>
      </c>
      <c r="N10" s="292"/>
      <c r="O10" s="2100" t="str">
        <f>IF(TITLE_NUMBER_PR_CHANGE="",IF(TITLE_NUMBER_PR="","",TITLE_NUMBER_PR),TITLE_NUMBER_PR_CHANGE)</f>
        <v>185,186,319</v>
      </c>
      <c r="P10" s="2100"/>
      <c r="Q10" s="2100"/>
      <c r="R10" s="2100"/>
      <c r="S10" s="2100"/>
      <c r="T10" s="2100"/>
      <c r="U10" s="2100"/>
      <c r="V10" s="322"/>
      <c r="W10" s="322"/>
      <c r="X10" s="268"/>
      <c r="Y10" s="368"/>
      <c r="Z10" s="368"/>
      <c r="AA10" s="368"/>
      <c r="AB10" s="368"/>
      <c r="AC10" s="368"/>
    </row>
    <row s="3663" customFormat="1" customHeight="1" ht="22.5">
      <c r="F11" s="1267"/>
      <c r="G11" s="1267"/>
      <c r="H11" s="1267"/>
      <c r="L11" s="1269"/>
      <c r="M11" s="283" t="s">
        <v>40</v>
      </c>
      <c r="N11" s="292"/>
      <c r="O11" s="2100" t="str">
        <f>IF(TITLE_IST_PUB_CHANGE="",IF(TITLE_IST_PUB="","",TITLE_IST_PUB),TITLE_IST_PUB_CHANGE)</f>
        <v>https://rek.admin-smolensk.ru/docs/postmin-2023/</v>
      </c>
      <c r="P11" s="2100"/>
      <c r="Q11" s="2100"/>
      <c r="R11" s="2100"/>
      <c r="S11" s="2100"/>
      <c r="T11" s="2100"/>
      <c r="U11" s="2100"/>
      <c r="V11" s="322"/>
      <c r="W11" s="322"/>
      <c r="X11" s="268"/>
      <c r="Y11" s="368"/>
      <c r="Z11" s="368"/>
      <c r="AA11" s="368"/>
      <c r="AB11" s="368"/>
      <c r="AC11" s="368"/>
    </row>
    <row s="3663" customFormat="1" customHeight="1" ht="11.25" hidden="1">
      <c r="F12" s="1267"/>
      <c r="G12" s="1267"/>
      <c r="H12" s="1267"/>
      <c r="L12" s="2440"/>
      <c r="M12" s="2440"/>
      <c r="N12" s="1317"/>
      <c r="O12" s="322"/>
      <c r="P12" s="322"/>
      <c r="Q12" s="322"/>
      <c r="R12" s="322"/>
      <c r="S12" s="322"/>
      <c r="T12" s="322"/>
      <c r="U12" s="322"/>
      <c r="V12" s="266" t="s">
        <v>424</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125" t="s">
        <v>87</v>
      </c>
      <c r="M15" s="2062" t="s">
        <v>426</v>
      </c>
      <c r="N15" s="289"/>
      <c r="O15" s="2126" t="s">
        <v>2143</v>
      </c>
      <c r="P15" s="2127"/>
      <c r="Q15" s="2127"/>
      <c r="R15" s="2127"/>
      <c r="S15" s="2127"/>
      <c r="T15" s="2127"/>
      <c r="U15" s="2128"/>
      <c r="V15" s="2129" t="s">
        <v>428</v>
      </c>
      <c r="W15" s="2132" t="s">
        <v>1065</v>
      </c>
      <c r="X15" s="1971"/>
    </row>
    <row customHeight="1" ht="33.75">
      <c r="J16" s="377"/>
      <c r="K16" s="377"/>
      <c r="L16" s="2125"/>
      <c r="M16" s="2062"/>
      <c r="N16" s="1038"/>
      <c r="O16" s="2135" t="s">
        <v>431</v>
      </c>
      <c r="P16" s="2135" t="s">
        <v>432</v>
      </c>
      <c r="Q16" s="2118" t="s">
        <v>433</v>
      </c>
      <c r="R16" s="2120"/>
      <c r="S16" s="2118" t="s">
        <v>449</v>
      </c>
      <c r="T16" s="2119"/>
      <c r="U16" s="2120"/>
      <c r="V16" s="2130"/>
      <c r="W16" s="2133"/>
      <c r="X16" s="1971"/>
    </row>
    <row customHeight="1" ht="33.75">
      <c r="A17" s="1288" t="s">
        <v>134</v>
      </c>
      <c r="B17" s="1288" t="s">
        <v>135</v>
      </c>
      <c r="C17" s="1288" t="s">
        <v>136</v>
      </c>
      <c r="D17" s="1288" t="s">
        <v>137</v>
      </c>
      <c r="E17" s="1288"/>
      <c r="J17" s="377"/>
      <c r="K17" s="377"/>
      <c r="L17" s="2125"/>
      <c r="M17" s="2062"/>
      <c r="N17" s="290"/>
      <c r="O17" s="2136"/>
      <c r="P17" s="2136"/>
      <c r="Q17" s="1237" t="s">
        <v>442</v>
      </c>
      <c r="R17" s="1237" t="s">
        <v>443</v>
      </c>
      <c r="S17" s="1322" t="s">
        <v>444</v>
      </c>
      <c r="T17" s="2121" t="s">
        <v>445</v>
      </c>
      <c r="U17" s="2122"/>
      <c r="V17" s="2131"/>
      <c r="W17" s="2134"/>
      <c r="X17" s="1971"/>
    </row>
    <row s="2611" customFormat="1" customHeight="1" ht="11.25">
      <c r="A18" s="1288"/>
      <c r="B18" s="1288"/>
      <c r="C18" s="1288"/>
      <c r="D18" s="1288"/>
      <c r="E18" s="1288"/>
      <c r="F18" s="1316"/>
      <c r="G18" s="1316"/>
      <c r="H18" s="1316"/>
      <c r="I18" s="1264"/>
      <c r="J18" s="1265"/>
      <c r="K18" s="1280">
        <v>1</v>
      </c>
      <c r="L18" s="1307" t="s">
        <v>109</v>
      </c>
      <c r="M18" s="1281" t="s">
        <v>110</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2153</v>
      </c>
      <c r="B19" s="1296" t="s">
        <v>2154</v>
      </c>
      <c r="C19" s="1296" t="s">
        <v>2155</v>
      </c>
      <c r="D19" s="1296" t="s">
        <v>2156</v>
      </c>
      <c r="E19" s="1296"/>
      <c r="F19" s="694"/>
      <c r="G19" s="694"/>
      <c r="H19" s="694"/>
      <c r="I19" s="357"/>
      <c r="J19" s="356"/>
      <c r="K19" s="351"/>
      <c r="L19" s="1323">
        <f>INDEX(PT_DIFFERENTIATION_NUM_NTAR,MATCH(A19,PT_DIFFERENTIATION_NTAR_ID,0))</f>
      </c>
      <c r="M19" s="286" t="s">
        <v>123</v>
      </c>
      <c r="N19" s="288"/>
      <c r="O19" s="2434">
        <f>INDEX(PT_DIFFERENTIATION_NTAR,MATCH(A19,PT_DIFFERENTIATION_NTAR_ID,0))</f>
      </c>
      <c r="P19" s="2434"/>
      <c r="Q19" s="2434"/>
      <c r="R19" s="2434"/>
      <c r="S19" s="2434"/>
      <c r="T19" s="2434"/>
      <c r="U19" s="2434"/>
      <c r="V19" s="2434"/>
      <c r="W19" s="2434"/>
      <c r="X19" s="1286" t="s">
        <v>396</v>
      </c>
      <c r="Z19" s="506"/>
      <c r="AA19" s="506" t="str">
        <f>IF(M19="","",M19)</f>
        <v>Наименование тарифа</v>
      </c>
      <c r="AB19" s="506"/>
      <c r="AC19" s="506"/>
    </row>
    <row customHeight="1" ht="21">
      <c r="A20" s="1296" t="s">
        <v>2153</v>
      </c>
      <c r="B20" s="1296" t="s">
        <v>2154</v>
      </c>
      <c r="C20" s="1296" t="s">
        <v>2155</v>
      </c>
      <c r="D20" s="1296" t="s">
        <v>2156</v>
      </c>
      <c r="E20" s="1296"/>
      <c r="F20" s="694"/>
      <c r="G20" s="694"/>
      <c r="H20" s="694"/>
      <c r="I20" s="1320"/>
      <c r="J20" s="348"/>
      <c r="K20" s="349"/>
      <c r="L20" s="1323">
        <f>INDEX(PT_DIFFERENTIATION_NUM_TER,MATCH(B19,PT_DIFFERENTIATION_TER_ID,0))</f>
      </c>
      <c r="M20" s="298" t="s">
        <v>397</v>
      </c>
      <c r="N20" s="288"/>
      <c r="O20" s="2434">
        <f>INDEX(PT_DIFFERENTIATION_TER,MATCH(B19,PT_DIFFERENTIATION_TER_ID,0))</f>
      </c>
      <c r="P20" s="2434"/>
      <c r="Q20" s="2434"/>
      <c r="R20" s="2434"/>
      <c r="S20" s="2434"/>
      <c r="T20" s="2434"/>
      <c r="U20" s="2434"/>
      <c r="V20" s="2434"/>
      <c r="W20" s="2434"/>
      <c r="X20" s="1286" t="s">
        <v>398</v>
      </c>
      <c r="Z20" s="506"/>
      <c r="AA20" s="506" t="str">
        <f>IF(M20="","",M20)</f>
        <v>Территория действия тарифа</v>
      </c>
      <c r="AB20" s="506"/>
      <c r="AC20" s="506"/>
    </row>
    <row customHeight="1" ht="22.5">
      <c r="A21" s="1296" t="s">
        <v>2153</v>
      </c>
      <c r="B21" s="1296" t="s">
        <v>2154</v>
      </c>
      <c r="C21" s="1296" t="s">
        <v>2155</v>
      </c>
      <c r="D21" s="1296" t="s">
        <v>2156</v>
      </c>
      <c r="E21" s="1296"/>
      <c r="F21" s="694"/>
      <c r="G21" s="694"/>
      <c r="H21" s="694"/>
      <c r="I21" s="350"/>
      <c r="J21" s="348"/>
      <c r="K21" s="349"/>
      <c r="L21" s="1323">
        <f>INDEX(PT_DIFFERENTIATION_NUM_CS,MATCH(C19,PT_DIFFERENTIATION_CS_ID,0))</f>
      </c>
      <c r="M21" s="299" t="s">
        <v>399</v>
      </c>
      <c r="N21" s="288"/>
      <c r="O21" s="2434">
        <f>INDEX(PT_DIFFERENTIATION_CS,MATCH(C19,PT_DIFFERENTIATION_CS_ID,0))</f>
      </c>
      <c r="P21" s="2434"/>
      <c r="Q21" s="2434"/>
      <c r="R21" s="2434"/>
      <c r="S21" s="2434"/>
      <c r="T21" s="2434"/>
      <c r="U21" s="2434"/>
      <c r="V21" s="2434"/>
      <c r="W21" s="2434"/>
      <c r="X21" s="1286" t="s">
        <v>400</v>
      </c>
      <c r="Z21" s="506"/>
      <c r="AA21" s="506" t="str">
        <f>IF(M21="","",M21)</f>
        <v>Наименование системы теплоснабжения </v>
      </c>
      <c r="AB21" s="506"/>
      <c r="AC21" s="506"/>
    </row>
    <row customHeight="1" ht="21">
      <c r="A22" s="1296" t="s">
        <v>2153</v>
      </c>
      <c r="B22" s="1296" t="s">
        <v>2154</v>
      </c>
      <c r="C22" s="1296" t="s">
        <v>2155</v>
      </c>
      <c r="D22" s="1296" t="s">
        <v>2156</v>
      </c>
      <c r="E22" s="1296"/>
      <c r="F22" s="694"/>
      <c r="G22" s="694"/>
      <c r="H22" s="694"/>
      <c r="I22" s="350"/>
      <c r="J22" s="348"/>
      <c r="K22" s="349"/>
      <c r="L22" s="1323">
        <f>INDEX(PT_DIFFERENTIATION_NUM_IST_TE,MATCH(D19,PT_DIFFERENTIATION_IST_TE_ID,0))</f>
      </c>
      <c r="M22" s="300" t="s">
        <v>401</v>
      </c>
      <c r="N22" s="288"/>
      <c r="O22" s="2434">
        <f>INDEX(PT_DIFFERENTIATION_IST_TE,MATCH(D19,PT_DIFFERENTIATION_IST_TE_ID,0))</f>
      </c>
      <c r="P22" s="2434"/>
      <c r="Q22" s="2434"/>
      <c r="R22" s="2434"/>
      <c r="S22" s="2434"/>
      <c r="T22" s="2434"/>
      <c r="U22" s="2434"/>
      <c r="V22" s="2434"/>
      <c r="W22" s="2434"/>
      <c r="X22" s="1286" t="s">
        <v>402</v>
      </c>
      <c r="Z22" s="506"/>
      <c r="AA22" s="506" t="str">
        <f>IF(M22="","",M22)</f>
        <v>Источник тепловой энергии  </v>
      </c>
      <c r="AB22" s="506"/>
      <c r="AC22" s="506"/>
    </row>
    <row customHeight="1" ht="94.5">
      <c r="A23" s="1296" t="s">
        <v>2153</v>
      </c>
      <c r="B23" s="1296" t="s">
        <v>2154</v>
      </c>
      <c r="C23" s="1296" t="s">
        <v>2155</v>
      </c>
      <c r="D23" s="1296" t="s">
        <v>2156</v>
      </c>
      <c r="E23" s="1296"/>
      <c r="F23" s="1969">
        <f>L22&amp;".1"</f>
      </c>
      <c r="I23" s="2111">
        <v>1</v>
      </c>
      <c r="J23" s="1321"/>
      <c r="K23" s="352"/>
      <c r="L23" s="1323">
        <f>$F$23</f>
      </c>
      <c r="M23" s="273" t="s">
        <v>404</v>
      </c>
      <c r="N23" s="288"/>
      <c r="O23" s="2436"/>
      <c r="P23" s="2436"/>
      <c r="Q23" s="2436"/>
      <c r="R23" s="2436"/>
      <c r="S23" s="2436"/>
      <c r="T23" s="2436"/>
      <c r="U23" s="2436"/>
      <c r="V23" s="2436"/>
      <c r="W23" s="2436"/>
      <c r="X23" s="1286" t="s">
        <v>405</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2153</v>
      </c>
      <c r="B24" s="1296" t="s">
        <v>2154</v>
      </c>
      <c r="C24" s="1296" t="s">
        <v>2155</v>
      </c>
      <c r="D24" s="1296" t="s">
        <v>2156</v>
      </c>
      <c r="E24" s="1296"/>
      <c r="F24" s="1969"/>
      <c r="G24" s="1953">
        <f>F23&amp;".1"</f>
      </c>
      <c r="I24" s="2111"/>
      <c r="J24" s="2111">
        <v>1</v>
      </c>
      <c r="K24" s="353"/>
      <c r="L24" s="1323">
        <f>$G$24</f>
      </c>
      <c r="M24" s="274" t="s">
        <v>407</v>
      </c>
      <c r="N24" s="288"/>
      <c r="O24" s="2437"/>
      <c r="P24" s="2438"/>
      <c r="Q24" s="2438"/>
      <c r="R24" s="2438"/>
      <c r="S24" s="2438"/>
      <c r="T24" s="2438"/>
      <c r="U24" s="2438"/>
      <c r="V24" s="2438"/>
      <c r="W24" s="2439"/>
      <c r="X24" s="1286" t="s">
        <v>408</v>
      </c>
      <c r="Z24" s="506"/>
      <c r="AA24" s="506" t="str">
        <f>IF(M24="","",M24)</f>
        <v>Группа потребителей</v>
      </c>
      <c r="AB24" s="506"/>
      <c r="AC24" s="506"/>
    </row>
    <row customHeight="1" ht="11.25">
      <c r="A25" s="1296" t="s">
        <v>2153</v>
      </c>
      <c r="B25" s="1296" t="s">
        <v>2154</v>
      </c>
      <c r="C25" s="1296" t="s">
        <v>2155</v>
      </c>
      <c r="D25" s="1296" t="s">
        <v>2156</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410</v>
      </c>
      <c r="Y25" s="517">
        <f>STRCHECKDATE(O26:W26)</f>
      </c>
      <c r="Z25" s="506"/>
      <c r="AA25" s="506" t="str">
        <f>IF(M25="","",M25)</f>
        <v/>
      </c>
      <c r="AB25" s="506"/>
      <c r="AC25" s="506"/>
    </row>
    <row customHeight="1" ht="11.25">
      <c r="A26" s="1296" t="s">
        <v>2153</v>
      </c>
      <c r="B26" s="1296" t="s">
        <v>2154</v>
      </c>
      <c r="C26" s="1296" t="s">
        <v>2155</v>
      </c>
      <c r="D26" s="1296" t="s">
        <v>2156</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2153</v>
      </c>
      <c r="B27" s="1296" t="s">
        <v>2154</v>
      </c>
      <c r="C27" s="1296" t="s">
        <v>2155</v>
      </c>
      <c r="D27" s="1296" t="s">
        <v>2156</v>
      </c>
      <c r="E27" s="1296"/>
      <c r="F27" s="1969"/>
      <c r="G27" s="1953"/>
      <c r="I27" s="2111"/>
      <c r="J27" s="2111"/>
      <c r="K27" s="352"/>
      <c r="L27" s="1308"/>
      <c r="M27" s="276" t="s">
        <v>411</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2153</v>
      </c>
      <c r="B28" s="1296" t="s">
        <v>2154</v>
      </c>
      <c r="C28" s="1296" t="s">
        <v>2155</v>
      </c>
      <c r="D28" s="1296" t="s">
        <v>2156</v>
      </c>
      <c r="E28" s="1296"/>
      <c r="F28" s="1969"/>
      <c r="I28" s="2111"/>
      <c r="J28" s="1321"/>
      <c r="K28" s="352"/>
      <c r="L28" s="1308"/>
      <c r="M28" s="275" t="s">
        <v>412</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2153</v>
      </c>
      <c r="B29" s="1296" t="s">
        <v>2154</v>
      </c>
      <c r="C29" s="1296" t="s">
        <v>2155</v>
      </c>
      <c r="D29" s="1296" t="s">
        <v>2156</v>
      </c>
      <c r="E29" s="1296"/>
      <c r="F29" s="694"/>
      <c r="G29" s="694"/>
      <c r="H29" s="515"/>
      <c r="I29" s="356"/>
      <c r="J29" s="376"/>
      <c r="K29" s="351"/>
      <c r="L29" s="1308"/>
      <c r="M29" s="364" t="s">
        <v>413</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2153</v>
      </c>
      <c r="B30" s="1296" t="s">
        <v>2154</v>
      </c>
      <c r="C30" s="1296" t="s">
        <v>2155</v>
      </c>
      <c r="D30" s="1296"/>
      <c r="E30" s="1296" t="s">
        <v>583</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2153</v>
      </c>
      <c r="B31" s="1296" t="s">
        <v>2154</v>
      </c>
      <c r="C31" s="1296"/>
      <c r="D31" s="1296"/>
      <c r="E31" s="1296" t="s">
        <v>2144</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2157</v>
      </c>
      <c r="B32" s="1296"/>
      <c r="C32" s="1296"/>
      <c r="D32" s="1296"/>
      <c r="E32" s="1296" t="s">
        <v>104</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6365" customFormat="1" customHeight="1" ht="11.25">
      <c r="A33" s="1296"/>
      <c r="B33" s="1296"/>
      <c r="C33" s="1296"/>
      <c r="D33" s="1296"/>
      <c r="E33" s="1296" t="s">
        <v>165</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715</v>
      </c>
      <c r="M35" s="2106" t="s">
        <v>2146</v>
      </c>
      <c r="N35" s="2106"/>
      <c r="O35" s="2106"/>
      <c r="P35" s="2106"/>
      <c r="Q35" s="2106"/>
      <c r="R35" s="2106"/>
      <c r="S35" s="2106"/>
      <c r="T35" s="2106"/>
      <c r="U35" s="2106"/>
      <c r="V35" s="2106"/>
      <c r="W35" s="2106"/>
      <c r="X35" s="2106"/>
    </row>
    <row customHeight="1" ht="104.25">
      <c r="F36" s="1333"/>
      <c r="G36" s="1333"/>
      <c r="H36" s="515"/>
      <c r="I36" s="1333"/>
      <c r="M36" s="2106" t="s">
        <v>2147</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81384-9714-C114-D659-B43C639E4061}"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2" width="10.57421875"/>
    <col min="7" max="8" style="4696" width="9.140625" customWidth="1"/>
    <col min="9" max="9" style="3967" width="3.7109375" customWidth="1"/>
    <col min="10" max="11" style="3968" width="3.7109375" customWidth="1"/>
    <col min="12" max="12" style="3061" width="12.7109375" customWidth="1"/>
    <col min="13" max="13" style="3061" width="47.421875" customWidth="1"/>
    <col min="14" max="14" style="3061" width="2.7109375" hidden="1" customWidth="1"/>
    <col min="15" max="18" style="3061" width="23.7109375" customWidth="1"/>
    <col min="19" max="19" style="3061" width="11.7109375" customWidth="1"/>
    <col min="20" max="20" style="3061" width="3.7109375" customWidth="1"/>
    <col min="21" max="21" style="3061" width="11.7109375" customWidth="1"/>
    <col min="22" max="22" style="3061" width="8.57421875" hidden="1" customWidth="1"/>
    <col min="23" max="23" style="3061" width="4.7109375" customWidth="1"/>
    <col min="24" max="24" style="3061" width="115.7109375" customWidth="1"/>
    <col min="25" max="29" style="2612"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2158</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663"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663" customFormat="1" customHeight="1" ht="18.75">
      <c r="A8" s="368"/>
      <c r="B8" s="368"/>
      <c r="C8" s="368"/>
      <c r="D8" s="368"/>
      <c r="E8" s="368"/>
      <c r="F8" s="368"/>
      <c r="G8" s="368"/>
      <c r="H8" s="368"/>
      <c r="L8" s="265"/>
      <c r="M8" s="283" t="s">
        <v>420</v>
      </c>
      <c r="N8" s="292"/>
      <c r="O8" s="2449">
        <f>IF(datePr_ch="",IF(datePr="","",datePr),datePr_ch)</f>
      </c>
      <c r="P8" s="2450"/>
      <c r="Q8" s="2450"/>
      <c r="R8" s="2450"/>
      <c r="S8" s="2450"/>
      <c r="T8" s="2451"/>
      <c r="U8" s="1266"/>
      <c r="Y8" s="368"/>
      <c r="Z8" s="368"/>
      <c r="AA8" s="368"/>
      <c r="AB8" s="368"/>
      <c r="AC8" s="368"/>
    </row>
    <row s="3663" customFormat="1" customHeight="1" ht="18.75">
      <c r="A9" s="368"/>
      <c r="B9" s="368"/>
      <c r="C9" s="368"/>
      <c r="D9" s="368"/>
      <c r="E9" s="368"/>
      <c r="F9" s="368"/>
      <c r="G9" s="368"/>
      <c r="H9" s="368"/>
      <c r="L9" s="318"/>
      <c r="M9" s="283" t="s">
        <v>421</v>
      </c>
      <c r="N9" s="292"/>
      <c r="O9" s="2449">
        <f>IF(numberPr_ch="",IF(numberPr="","",numberPr),numberPr_ch)</f>
      </c>
      <c r="P9" s="2450"/>
      <c r="Q9" s="2450"/>
      <c r="R9" s="2450"/>
      <c r="S9" s="2450"/>
      <c r="T9" s="2451"/>
      <c r="U9" s="1266"/>
      <c r="Y9" s="368"/>
      <c r="Z9" s="368"/>
      <c r="AA9" s="368"/>
      <c r="AB9" s="368"/>
      <c r="AC9" s="368"/>
    </row>
    <row s="3663"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3024" customFormat="1" customHeight="1" ht="18.75" hidden="1">
      <c r="A11" s="1270"/>
      <c r="B11" s="1270"/>
      <c r="C11" s="1270"/>
      <c r="D11" s="1270"/>
      <c r="E11" s="1270"/>
      <c r="F11" s="1270"/>
      <c r="G11" s="1270"/>
      <c r="H11" s="1270"/>
      <c r="L11" s="318"/>
      <c r="M11" s="315"/>
      <c r="O11" s="1271"/>
      <c r="P11" s="1271"/>
      <c r="Q11" s="368" t="s">
        <v>2159</v>
      </c>
      <c r="R11" s="368" t="s">
        <v>2160</v>
      </c>
      <c r="S11" s="1271"/>
      <c r="T11" s="1271"/>
      <c r="U11" s="1266"/>
      <c r="Y11" s="1270"/>
      <c r="Z11" s="1270"/>
      <c r="AA11" s="1270"/>
      <c r="AB11" s="1270"/>
      <c r="AC11" s="1270"/>
    </row>
    <row s="3663"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424</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298</v>
      </c>
      <c r="M14" s="1971"/>
      <c r="N14" s="1971"/>
      <c r="O14" s="1971"/>
      <c r="P14" s="1971"/>
      <c r="Q14" s="1971"/>
      <c r="R14" s="1971"/>
      <c r="S14" s="1971"/>
      <c r="T14" s="1971"/>
      <c r="U14" s="1971"/>
      <c r="V14" s="1971"/>
      <c r="W14" s="1971"/>
      <c r="X14" s="1971" t="s">
        <v>299</v>
      </c>
    </row>
    <row customHeight="1" ht="14.25">
      <c r="J15" s="377"/>
      <c r="K15" s="377"/>
      <c r="L15" s="2062" t="s">
        <v>87</v>
      </c>
      <c r="M15" s="2062" t="s">
        <v>2161</v>
      </c>
      <c r="N15" s="1232"/>
      <c r="O15" s="2062" t="s">
        <v>2162</v>
      </c>
      <c r="P15" s="2061" t="s">
        <v>2163</v>
      </c>
      <c r="Q15" s="2061" t="s">
        <v>2143</v>
      </c>
      <c r="R15" s="2061"/>
      <c r="S15" s="2061"/>
      <c r="T15" s="2061"/>
      <c r="U15" s="2061"/>
      <c r="V15" s="2062" t="s">
        <v>428</v>
      </c>
      <c r="W15" s="2447" t="s">
        <v>1065</v>
      </c>
      <c r="X15" s="1971"/>
    </row>
    <row customHeight="1" ht="25.5">
      <c r="J16" s="377"/>
      <c r="K16" s="377"/>
      <c r="L16" s="2062"/>
      <c r="M16" s="2062"/>
      <c r="N16" s="1232"/>
      <c r="O16" s="2062"/>
      <c r="P16" s="2061"/>
      <c r="Q16" s="2061" t="s">
        <v>2164</v>
      </c>
      <c r="R16" s="2061"/>
      <c r="S16" s="2153" t="s">
        <v>449</v>
      </c>
      <c r="T16" s="2153"/>
      <c r="U16" s="2153"/>
      <c r="V16" s="2062"/>
      <c r="W16" s="2447"/>
      <c r="X16" s="1971"/>
    </row>
    <row customHeight="1" ht="14.25">
      <c r="J17" s="377"/>
      <c r="K17" s="377"/>
      <c r="L17" s="2062"/>
      <c r="M17" s="2062"/>
      <c r="N17" s="1232"/>
      <c r="O17" s="2062"/>
      <c r="P17" s="2061"/>
      <c r="Q17" s="1232" t="s">
        <v>483</v>
      </c>
      <c r="R17" s="1232" t="s">
        <v>484</v>
      </c>
      <c r="S17" s="1236" t="s">
        <v>444</v>
      </c>
      <c r="T17" s="2444" t="s">
        <v>445</v>
      </c>
      <c r="U17" s="2444"/>
      <c r="V17" s="2062"/>
      <c r="W17" s="2447"/>
      <c r="X17" s="1971"/>
    </row>
    <row customHeight="1" ht="14.25">
      <c r="J18" s="377"/>
      <c r="K18" s="279">
        <v>1</v>
      </c>
      <c r="L18" s="454" t="s">
        <v>109</v>
      </c>
      <c r="M18" s="454" t="s">
        <v>110</v>
      </c>
      <c r="N18" s="1268" t="s">
        <v>110</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123</v>
      </c>
      <c r="N19" s="305"/>
      <c r="O19" s="2331"/>
      <c r="P19" s="2331"/>
      <c r="Q19" s="2331"/>
      <c r="R19" s="2331"/>
      <c r="S19" s="2331"/>
      <c r="T19" s="2331"/>
      <c r="U19" s="2331"/>
      <c r="V19" s="2331"/>
      <c r="W19" s="2331"/>
      <c r="X19" s="341" t="s">
        <v>396</v>
      </c>
    </row>
    <row customHeight="1" ht="22.5">
      <c r="A20" s="2111"/>
      <c r="B20" s="2111">
        <v>1</v>
      </c>
      <c r="C20" s="524"/>
      <c r="D20" s="524"/>
      <c r="E20" s="524"/>
      <c r="F20" s="524"/>
      <c r="G20" s="386"/>
      <c r="H20" s="1235"/>
      <c r="I20" s="359"/>
      <c r="J20" s="1242"/>
      <c r="K20" s="1163"/>
      <c r="L20" s="1241">
        <f>MERGEVALUE(A20)&amp;"."&amp;MERGEVALUE(B20)</f>
      </c>
      <c r="M20" s="298" t="s">
        <v>397</v>
      </c>
      <c r="N20" s="305"/>
      <c r="O20" s="2331"/>
      <c r="P20" s="2331"/>
      <c r="Q20" s="2331"/>
      <c r="R20" s="2331"/>
      <c r="S20" s="2331"/>
      <c r="T20" s="2331"/>
      <c r="U20" s="2331"/>
      <c r="V20" s="2331"/>
      <c r="W20" s="2331"/>
      <c r="X20" s="341" t="s">
        <v>398</v>
      </c>
    </row>
    <row customHeight="1" ht="22.5">
      <c r="A21" s="2111"/>
      <c r="B21" s="2111"/>
      <c r="C21" s="2111">
        <v>1</v>
      </c>
      <c r="D21" s="524"/>
      <c r="E21" s="524"/>
      <c r="F21" s="524"/>
      <c r="G21" s="386"/>
      <c r="H21" s="1235"/>
      <c r="I21" s="360"/>
      <c r="J21" s="1242"/>
      <c r="K21" s="1163"/>
      <c r="L21" s="1241">
        <f>MERGEVALUE(A21)&amp;"."&amp;MERGEVALUE(B21)&amp;"."&amp;MERGEVALUE(C21)</f>
      </c>
      <c r="M21" s="299" t="s">
        <v>399</v>
      </c>
      <c r="N21" s="305"/>
      <c r="O21" s="2331"/>
      <c r="P21" s="2331"/>
      <c r="Q21" s="2331"/>
      <c r="R21" s="2331"/>
      <c r="S21" s="2331"/>
      <c r="T21" s="2331"/>
      <c r="U21" s="2331"/>
      <c r="V21" s="2331"/>
      <c r="W21" s="2331"/>
      <c r="X21" s="341" t="s">
        <v>400</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401</v>
      </c>
      <c r="N22" s="305"/>
      <c r="O22" s="2331"/>
      <c r="P22" s="2331"/>
      <c r="Q22" s="2331"/>
      <c r="R22" s="2331"/>
      <c r="S22" s="2331"/>
      <c r="T22" s="2331"/>
      <c r="U22" s="2331"/>
      <c r="V22" s="2331"/>
      <c r="W22" s="2331"/>
      <c r="X22" s="333" t="s">
        <v>2165</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56</v>
      </c>
      <c r="U23" s="1274"/>
      <c r="V23" s="1230" t="s">
        <v>56</v>
      </c>
      <c r="W23" s="1275"/>
      <c r="X23" s="2015" t="s">
        <v>2166</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472</v>
      </c>
      <c r="N25" s="363"/>
      <c r="O25" s="317"/>
      <c r="P25" s="317"/>
      <c r="Q25" s="317"/>
      <c r="R25" s="317"/>
      <c r="S25" s="321"/>
      <c r="T25" s="367"/>
      <c r="U25" s="366"/>
      <c r="V25" s="363"/>
      <c r="W25" s="363"/>
      <c r="X25" s="2017"/>
    </row>
    <row s="6365" customFormat="1" customHeight="1" ht="14.25">
      <c r="A26" s="2111"/>
      <c r="B26" s="2111"/>
      <c r="C26" s="2111"/>
      <c r="D26" s="385"/>
      <c r="E26" s="385"/>
      <c r="F26" s="385"/>
      <c r="G26" s="386"/>
      <c r="H26" s="385"/>
      <c r="I26" s="360"/>
      <c r="J26" s="376"/>
      <c r="K26" s="378"/>
      <c r="L26" s="297"/>
      <c r="M26" s="372" t="s">
        <v>583</v>
      </c>
      <c r="N26" s="363"/>
      <c r="O26" s="317"/>
      <c r="P26" s="317"/>
      <c r="Q26" s="317"/>
      <c r="R26" s="317"/>
      <c r="S26" s="321"/>
      <c r="T26" s="367"/>
      <c r="U26" s="366"/>
      <c r="V26" s="363"/>
      <c r="W26" s="367"/>
      <c r="X26" s="1277"/>
      <c r="Y26" s="383"/>
      <c r="Z26" s="383"/>
      <c r="AA26" s="383"/>
      <c r="AB26" s="383"/>
      <c r="AC26" s="383"/>
    </row>
    <row s="6365" customFormat="1" customHeight="1" ht="14.25">
      <c r="A27" s="2111"/>
      <c r="B27" s="2111"/>
      <c r="C27" s="385"/>
      <c r="D27" s="385"/>
      <c r="E27" s="385"/>
      <c r="F27" s="385"/>
      <c r="G27" s="386"/>
      <c r="H27" s="385"/>
      <c r="I27" s="356"/>
      <c r="J27" s="376"/>
      <c r="K27" s="378"/>
      <c r="L27" s="297"/>
      <c r="M27" s="363" t="s">
        <v>2144</v>
      </c>
      <c r="N27" s="363"/>
      <c r="O27" s="317"/>
      <c r="P27" s="317"/>
      <c r="Q27" s="317"/>
      <c r="R27" s="317"/>
      <c r="S27" s="321"/>
      <c r="T27" s="367"/>
      <c r="U27" s="366"/>
      <c r="V27" s="363"/>
      <c r="W27" s="367"/>
      <c r="X27" s="319"/>
      <c r="Y27" s="383"/>
      <c r="Z27" s="383"/>
      <c r="AA27" s="383"/>
      <c r="AB27" s="383"/>
      <c r="AC27" s="383"/>
    </row>
    <row s="6365" customFormat="1" customHeight="1" ht="14.25">
      <c r="A28" s="2111"/>
      <c r="B28" s="385"/>
      <c r="C28" s="385"/>
      <c r="D28" s="385"/>
      <c r="E28" s="385"/>
      <c r="F28" s="385"/>
      <c r="G28" s="386"/>
      <c r="H28" s="385"/>
      <c r="I28" s="356"/>
      <c r="J28" s="376"/>
      <c r="K28" s="378"/>
      <c r="L28" s="297"/>
      <c r="M28" s="421" t="s">
        <v>104</v>
      </c>
      <c r="N28" s="363"/>
      <c r="O28" s="317"/>
      <c r="P28" s="317"/>
      <c r="Q28" s="317"/>
      <c r="R28" s="317"/>
      <c r="S28" s="321"/>
      <c r="T28" s="367"/>
      <c r="U28" s="366"/>
      <c r="V28" s="363"/>
      <c r="W28" s="367"/>
      <c r="X28" s="319"/>
      <c r="Y28" s="383"/>
      <c r="Z28" s="383"/>
      <c r="AA28" s="383"/>
      <c r="AB28" s="383"/>
      <c r="AC28" s="383"/>
    </row>
    <row s="6365" customFormat="1" customHeight="1" ht="14.25">
      <c r="G29" s="365"/>
      <c r="H29" s="378"/>
      <c r="I29" s="375"/>
      <c r="J29" s="376"/>
      <c r="L29" s="297"/>
      <c r="M29" s="422" t="s">
        <v>165</v>
      </c>
      <c r="N29" s="363"/>
      <c r="O29" s="317"/>
      <c r="P29" s="317"/>
      <c r="Q29" s="317"/>
      <c r="R29" s="317"/>
      <c r="S29" s="321"/>
      <c r="T29" s="367"/>
      <c r="U29" s="366"/>
      <c r="V29" s="363"/>
      <c r="W29" s="367"/>
      <c r="X29" s="319"/>
      <c r="Y29" s="383"/>
      <c r="Z29" s="383"/>
      <c r="AA29" s="383"/>
      <c r="AB29" s="383"/>
      <c r="AC29" s="383"/>
    </row>
    <row r="31" customHeight="1" ht="14.25">
      <c r="L31" s="49">
        <v>1</v>
      </c>
      <c r="M31" s="2106" t="s">
        <v>2167</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1F8CE-450A-53EC-C37B-A232F29C25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292BA-26CF-34A8-60F2-16F0D48D90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E284A-BDFC-77F4-2EA9-26A095D46F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2A6DE-B04B-11E5-AA83-1EE542A173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1CFA3-8861-39D9-F1C2-EA9194F5CB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C45E7-6C47-5743-31E5-4017F2ABA1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08557-BCB1-302F-2D4C-44F4D84DB9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CAB0E6-F30E-7688-BF01-77BA1684776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655E8-9995-324D-210D-529253A3613A}"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128" width="15.00390625" hidden="1" customWidth="1"/>
    <col min="2" max="2" style="3130" width="15.00390625" hidden="1" customWidth="1"/>
    <col min="3" max="3" style="3208" width="3.7109375" customWidth="1"/>
    <col min="4" max="4" style="3209" width="6.8515625" customWidth="1"/>
    <col min="5" max="5" style="3208" width="52.28125" customWidth="1"/>
    <col min="6" max="6" style="3208" width="48.8515625" customWidth="1"/>
    <col min="7" max="7" style="3208" width="121.7109375" customWidth="1"/>
    <col min="8" max="8" style="3208" width="9.140625"/>
    <col min="9" max="9" style="3208" width="65.00390625" customWidth="1"/>
  </cols>
  <sheetData>
    <row customHeight="1" ht="11.25" hidden="1">
      <c r="A1" s="1726" t="s">
        <v>297</v>
      </c>
    </row>
    <row customHeight="1" ht="11.25" hidden="1"/>
    <row s="3129"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Филиал "Смоленская ГРЭС" ПАО "Юнипро"</v>
      </c>
      <c r="E5" s="2053"/>
      <c r="F5" s="2053"/>
      <c r="I5" s="721"/>
    </row>
    <row s="3129"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298</v>
      </c>
      <c r="E8" s="2057"/>
      <c r="F8" s="2057"/>
      <c r="G8" s="2061" t="s">
        <v>299</v>
      </c>
    </row>
    <row customHeight="1" ht="11.25">
      <c r="A9" s="463"/>
      <c r="B9" s="508"/>
      <c r="C9" s="463"/>
      <c r="D9" s="478" t="s">
        <v>87</v>
      </c>
      <c r="E9" s="452" t="s">
        <v>300</v>
      </c>
      <c r="F9" s="452" t="s">
        <v>301</v>
      </c>
      <c r="G9" s="2062"/>
    </row>
    <row customHeight="1" ht="12" hidden="1">
      <c r="A10" s="463"/>
      <c r="B10" s="508"/>
      <c r="C10" s="463"/>
      <c r="D10" s="470"/>
      <c r="E10" s="470"/>
      <c r="F10" s="470"/>
      <c r="G10" s="470"/>
    </row>
    <row customHeight="1" ht="22.5" hidden="1">
      <c r="A11" s="463"/>
      <c r="B11" s="508"/>
      <c r="C11" s="463"/>
      <c r="D11" s="1016" t="s">
        <v>109</v>
      </c>
      <c r="E11" s="1019" t="s">
        <v>302</v>
      </c>
      <c r="F11" s="1018" t="str">
        <f>IF(region_name="","",region_name)</f>
        <v>Смоленская область</v>
      </c>
      <c r="G11" s="1019" t="s">
        <v>303</v>
      </c>
      <c r="H11" s="481"/>
    </row>
    <row customHeight="1" ht="22.5" hidden="1">
      <c r="A12" s="463"/>
      <c r="B12" s="508"/>
      <c r="C12" s="463"/>
      <c r="D12" s="451" t="s">
        <v>109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304</v>
      </c>
      <c r="G12" s="480"/>
      <c r="H12" s="481"/>
    </row>
    <row customHeight="1" ht="22.5">
      <c r="A13" s="463"/>
      <c r="B13" s="508"/>
      <c r="C13" s="463"/>
      <c r="D13" s="451" t="s">
        <v>109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305</v>
      </c>
      <c r="E14" s="1017" t="s">
        <v>306</v>
      </c>
      <c r="F14" s="1018" t="str">
        <f>IF(inn="","",inn)</f>
        <v>8602067092</v>
      </c>
      <c r="G14" s="1019" t="s">
        <v>307</v>
      </c>
      <c r="H14" s="481"/>
    </row>
    <row customHeight="1" ht="22.5" hidden="1">
      <c r="A15" s="463"/>
      <c r="B15" s="508"/>
      <c r="C15" s="463"/>
      <c r="D15" s="1016" t="s">
        <v>308</v>
      </c>
      <c r="E15" s="1017" t="s">
        <v>309</v>
      </c>
      <c r="F15" s="1018" t="str">
        <f>IF(kpp="","",kpp)</f>
        <v>670502001</v>
      </c>
      <c r="G15" s="1019" t="s">
        <v>310</v>
      </c>
      <c r="H15" s="481"/>
    </row>
    <row customHeight="1" ht="36.75">
      <c r="A16" s="463"/>
      <c r="B16" s="508"/>
      <c r="C16" s="463"/>
      <c r="D16" s="451" t="s">
        <v>110</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89</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311</v>
      </c>
      <c r="F19" s="449" t="s">
        <v>304</v>
      </c>
      <c r="G19" s="450" t="s">
        <v>312</v>
      </c>
      <c r="H19" s="481"/>
      <c r="I19" s="858"/>
    </row>
    <row customHeight="1" ht="33.75" hidden="1">
      <c r="A20" s="2058"/>
      <c r="B20" s="508"/>
      <c r="C20" s="2063"/>
      <c r="D20" s="451" t="s">
        <v>313</v>
      </c>
      <c r="E20" s="445" t="s">
        <v>314</v>
      </c>
      <c r="F20" s="887" t="s">
        <v>24</v>
      </c>
      <c r="G20" s="480"/>
      <c r="H20" s="481"/>
      <c r="I20" s="858"/>
    </row>
    <row customHeight="1" ht="22.5" hidden="1">
      <c r="A21" s="2058"/>
      <c r="B21" s="508"/>
      <c r="C21" s="2063"/>
      <c r="D21" s="451" t="s">
        <v>315</v>
      </c>
      <c r="E21" s="445" t="s">
        <v>316</v>
      </c>
      <c r="F21" s="1773" t="s">
        <v>24</v>
      </c>
      <c r="G21" s="450" t="s">
        <v>317</v>
      </c>
      <c r="H21" s="481"/>
      <c r="I21" s="858"/>
    </row>
    <row customHeight="1" ht="22.5" hidden="1">
      <c r="A22" s="2058"/>
      <c r="B22" s="508"/>
      <c r="C22" s="2063"/>
      <c r="D22" s="451" t="s">
        <v>318</v>
      </c>
      <c r="E22" s="445" t="s">
        <v>319</v>
      </c>
      <c r="F22" s="887" t="s">
        <v>24</v>
      </c>
      <c r="G22" s="480"/>
      <c r="H22" s="481"/>
      <c r="I22" s="858"/>
    </row>
    <row customHeight="1" ht="22.5" hidden="1">
      <c r="A23" s="2058"/>
      <c r="B23" s="508"/>
      <c r="C23" s="2063"/>
      <c r="D23" s="451" t="s">
        <v>320</v>
      </c>
      <c r="E23" s="445" t="s">
        <v>321</v>
      </c>
      <c r="F23" s="887" t="s">
        <v>24</v>
      </c>
      <c r="G23" s="450" t="s">
        <v>322</v>
      </c>
      <c r="H23" s="481"/>
      <c r="I23" s="858"/>
    </row>
    <row s="3130" customFormat="1" customHeight="1" ht="24.75" hidden="1">
      <c r="A24" s="463"/>
      <c r="B24" s="508"/>
      <c r="C24" s="508"/>
      <c r="D24" s="1013" t="s">
        <v>89</v>
      </c>
      <c r="E24" s="1015" t="s">
        <v>323</v>
      </c>
      <c r="F24" s="1020" t="s">
        <v>304</v>
      </c>
      <c r="G24" s="1015"/>
    </row>
    <row s="3130" customFormat="1" customHeight="1" ht="11.25" hidden="1">
      <c r="A25" s="463"/>
      <c r="B25" s="508"/>
      <c r="C25" s="508"/>
      <c r="D25" s="1013" t="s">
        <v>324</v>
      </c>
      <c r="E25" s="1014" t="s">
        <v>325</v>
      </c>
      <c r="F25" s="1020" t="s">
        <v>304</v>
      </c>
      <c r="G25" s="1015"/>
    </row>
    <row s="3130" customFormat="1" customHeight="1" ht="11.25" hidden="1">
      <c r="A26" s="463"/>
      <c r="B26" s="508"/>
      <c r="C26" s="508"/>
      <c r="D26" s="1013" t="s">
        <v>326</v>
      </c>
      <c r="E26" s="1021" t="s">
        <v>327</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130" customFormat="1" customHeight="1" ht="11.25" hidden="1">
      <c r="A27" s="463"/>
      <c r="B27" s="508"/>
      <c r="C27" s="508"/>
      <c r="D27" s="1013" t="s">
        <v>328</v>
      </c>
      <c r="E27" s="1021" t="s">
        <v>329</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130" customFormat="1" customHeight="1" ht="11.25" hidden="1">
      <c r="A28" s="463"/>
      <c r="B28" s="508"/>
      <c r="C28" s="508"/>
      <c r="D28" s="1013" t="s">
        <v>330</v>
      </c>
      <c r="E28" s="1021" t="s">
        <v>331</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130" customFormat="1" customHeight="1" ht="11.25" hidden="1">
      <c r="A29" s="463"/>
      <c r="B29" s="508"/>
      <c r="C29" s="508"/>
      <c r="D29" s="1013" t="s">
        <v>332</v>
      </c>
      <c r="E29" s="1014" t="s">
        <v>333</v>
      </c>
      <c r="F29" s="1022"/>
      <c r="G29" s="1015"/>
    </row>
    <row s="3130" customFormat="1" customHeight="1" ht="11.25" hidden="1">
      <c r="A30" s="463"/>
      <c r="B30" s="508"/>
      <c r="C30" s="508"/>
      <c r="D30" s="1013" t="s">
        <v>334</v>
      </c>
      <c r="E30" s="1014" t="s">
        <v>335</v>
      </c>
      <c r="F30" s="1022"/>
      <c r="G30" s="1015"/>
    </row>
    <row s="3130" customFormat="1" customHeight="1" ht="11.25" hidden="1">
      <c r="A31" s="463"/>
      <c r="B31" s="508"/>
      <c r="C31" s="508"/>
      <c r="D31" s="1013" t="s">
        <v>336</v>
      </c>
      <c r="E31" s="1014" t="s">
        <v>337</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304</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338</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338</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304</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339</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340</v>
      </c>
      <c r="H43" s="481"/>
    </row>
    <row customHeight="1" ht="22.5">
      <c r="A44" s="463"/>
      <c r="B44" s="508"/>
      <c r="C44" s="463"/>
      <c r="D44" s="446">
        <f>D43+1</f>
        <v>12</v>
      </c>
      <c r="E44" s="444" t="s">
        <v>341</v>
      </c>
      <c r="F44" s="449" t="s">
        <v>304</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342</v>
      </c>
      <c r="H45" s="481"/>
    </row>
    <row customHeight="1" ht="22.5">
      <c r="A46" s="2054"/>
      <c r="B46" s="508"/>
      <c r="C46" s="498"/>
      <c r="D46" s="446" t="str">
        <f>D44&amp;".2"</f>
        <v>12.2</v>
      </c>
      <c r="E46" s="448" t="s">
        <v>343</v>
      </c>
      <c r="F46" s="496"/>
      <c r="G46" s="443" t="s">
        <v>344</v>
      </c>
      <c r="H46" s="481"/>
    </row>
    <row customHeight="1" ht="22.5">
      <c r="A47" s="2054"/>
      <c r="B47" s="508"/>
      <c r="C47" s="498"/>
      <c r="D47" s="446" t="str">
        <f>D44&amp;".3"</f>
        <v>12.3</v>
      </c>
      <c r="E47" s="448" t="s">
        <v>345</v>
      </c>
      <c r="F47" s="496"/>
      <c r="G47" s="443" t="s">
        <v>346</v>
      </c>
      <c r="H47" s="481"/>
    </row>
    <row customHeight="1" ht="22.5">
      <c r="A48" s="2054"/>
      <c r="B48" s="508"/>
      <c r="C48" s="498"/>
      <c r="D48" s="446" t="str">
        <f>IF(TEMPLATE_SPHERE="TKO",D44&amp;".0",D44&amp;".4")</f>
        <v>12.4</v>
      </c>
      <c r="E48" s="442" t="s">
        <v>347</v>
      </c>
      <c r="F48" s="1725"/>
      <c r="G48" s="1802" t="s">
        <v>348</v>
      </c>
      <c r="H48" s="481"/>
    </row>
    <row customHeight="1" ht="22.5">
      <c r="A49" s="463"/>
      <c r="B49" s="508"/>
      <c r="C49" s="463"/>
      <c r="D49" s="473"/>
      <c r="E49" s="421" t="s">
        <v>349</v>
      </c>
      <c r="F49" s="474"/>
      <c r="G49" s="1802" t="s">
        <v>350</v>
      </c>
      <c r="H49" s="482"/>
    </row>
    <row customHeight="1" ht="22.5">
      <c r="A50" s="864"/>
      <c r="B50" s="508"/>
      <c r="C50" s="498"/>
      <c r="D50" s="446">
        <f>D44+1</f>
        <v>13</v>
      </c>
      <c r="E50" s="534" t="s">
        <v>351</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196"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196"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E244A8-65BE-3662-EE54-5F89E931BBDB}"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2168</v>
      </c>
      <c r="B1" s="770" t="s">
        <v>2169</v>
      </c>
      <c r="C1" s="2452" t="s">
        <v>2170</v>
      </c>
      <c r="D1" s="2453"/>
      <c r="E1" s="842" t="s">
        <v>2171</v>
      </c>
    </row>
    <row customHeight="1" ht="11.25">
      <c r="A2" s="763"/>
      <c r="B2" s="771" t="s">
        <v>22</v>
      </c>
      <c r="C2" s="759"/>
      <c r="D2" s="770"/>
      <c r="E2" s="842"/>
    </row>
    <row customHeight="1" ht="11.25">
      <c r="A3" s="774"/>
      <c r="B3" s="772" t="s">
        <v>29</v>
      </c>
      <c r="C3" s="759"/>
      <c r="D3" s="770"/>
      <c r="E3" s="842"/>
    </row>
    <row customHeight="1" ht="11.25">
      <c r="A4" s="775"/>
      <c r="B4" s="772" t="s">
        <v>1665</v>
      </c>
      <c r="C4" s="759"/>
      <c r="D4" s="770"/>
      <c r="E4" s="842"/>
    </row>
    <row customHeight="1" ht="11.25">
      <c r="A5" s="787"/>
      <c r="B5" s="772" t="s">
        <v>1659</v>
      </c>
      <c r="C5" s="762" t="s">
        <v>1907</v>
      </c>
      <c r="D5" s="886" t="s">
        <v>2172</v>
      </c>
      <c r="E5" s="842"/>
    </row>
    <row s="6365" customFormat="1" customHeight="1" ht="11.25">
      <c r="A6" s="773"/>
      <c r="B6" s="772" t="s">
        <v>1669</v>
      </c>
      <c r="C6" s="759"/>
      <c r="D6" s="770"/>
      <c r="E6" s="842"/>
    </row>
    <row customHeight="1" ht="11.25">
      <c r="A7" s="761"/>
      <c r="B7" s="772" t="s">
        <v>1677</v>
      </c>
      <c r="C7" s="759"/>
      <c r="D7" s="770"/>
      <c r="E7" s="842"/>
    </row>
    <row customHeight="1" ht="11.25">
      <c r="A8" s="762"/>
      <c r="B8" s="772" t="s">
        <v>1672</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96C288-B098-9561-29FF-DA06B9A7D0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D3FBA3-4A0C-58F4-AD14-4D646017BE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37068-22BF-6E6A-3BF6-C23ECED1749D}" mc:Ignorable="x14ac xr xr2 xr3">
  <sheetPr>
    <tabColor rgb="FFFFCC99"/>
  </sheetPr>
  <dimension ref="A1:I540"/>
  <sheetViews>
    <sheetView topLeftCell="A1" showGridLines="0" workbookViewId="0">
      <selection activeCell="A1" sqref="A1"/>
    </sheetView>
  </sheetViews>
  <sheetFormatPr defaultColWidth="9.140625" customHeight="1" defaultRowHeight="11.25"/>
  <cols>
    <col min="1" max="2" style="6954" width="9.140625"/>
    <col min="3" max="3" style="6954" width="20.7109375" customWidth="1"/>
    <col min="4" max="4" style="6954" width="25.140625" customWidth="1"/>
    <col min="5" max="9" style="6954" width="9.140625"/>
  </cols>
  <sheetData>
    <row customHeight="1" ht="11.25">
      <c r="A1" s="53" t="s">
        <v>2173</v>
      </c>
      <c r="B1" s="53" t="s">
        <v>2174</v>
      </c>
      <c r="C1" s="53" t="s">
        <v>2175</v>
      </c>
      <c r="D1" s="53" t="s">
        <v>2176</v>
      </c>
      <c r="E1" s="53" t="s">
        <v>2177</v>
      </c>
      <c r="F1" s="53" t="s">
        <v>2178</v>
      </c>
      <c r="G1" s="53" t="s">
        <v>2179</v>
      </c>
      <c r="H1" s="53" t="s">
        <v>2180</v>
      </c>
      <c r="I1" s="53" t="s">
        <v>2181</v>
      </c>
    </row>
    <row customHeight="1" ht="11.25">
      <c r="A2" s="6955" t="s">
        <v>2182</v>
      </c>
      <c r="B2" s="6955" t="s">
        <v>14</v>
      </c>
      <c r="C2" s="6955" t="s">
        <v>2183</v>
      </c>
      <c r="D2" s="6955" t="s">
        <v>2184</v>
      </c>
      <c r="E2" s="6955" t="s">
        <v>2185</v>
      </c>
      <c r="F2" s="6955" t="s">
        <v>2186</v>
      </c>
      <c r="G2" s="6955" t="s">
        <v>24</v>
      </c>
      <c r="H2" s="6955" t="s">
        <v>24</v>
      </c>
      <c r="I2" s="6955" t="s">
        <v>719</v>
      </c>
    </row>
    <row customHeight="1" ht="11.25">
      <c r="A3" s="6955" t="s">
        <v>2182</v>
      </c>
      <c r="B3" s="6955" t="s">
        <v>14</v>
      </c>
      <c r="C3" s="6955" t="s">
        <v>2187</v>
      </c>
      <c r="D3" s="6955" t="s">
        <v>2184</v>
      </c>
      <c r="E3" s="6955" t="s">
        <v>2185</v>
      </c>
      <c r="F3" s="6955" t="s">
        <v>2188</v>
      </c>
      <c r="G3" s="6955" t="s">
        <v>24</v>
      </c>
      <c r="H3" s="6955" t="s">
        <v>24</v>
      </c>
      <c r="I3" s="6955" t="s">
        <v>719</v>
      </c>
    </row>
    <row customHeight="1" ht="11.25">
      <c r="A4" s="6955" t="s">
        <v>2182</v>
      </c>
      <c r="B4" s="6955" t="s">
        <v>14</v>
      </c>
      <c r="C4" s="6955" t="s">
        <v>2189</v>
      </c>
      <c r="D4" s="6955" t="s">
        <v>2190</v>
      </c>
      <c r="E4" s="6955" t="s">
        <v>2191</v>
      </c>
      <c r="F4" s="6955" t="s">
        <v>2192</v>
      </c>
      <c r="G4" s="6955" t="s">
        <v>24</v>
      </c>
      <c r="H4" s="6955" t="s">
        <v>24</v>
      </c>
      <c r="I4" s="6955" t="s">
        <v>719</v>
      </c>
    </row>
    <row customHeight="1" ht="11.25">
      <c r="A5" s="6955" t="s">
        <v>2182</v>
      </c>
      <c r="B5" s="6955" t="s">
        <v>14</v>
      </c>
      <c r="C5" s="6955" t="s">
        <v>2193</v>
      </c>
      <c r="D5" s="6955" t="s">
        <v>2194</v>
      </c>
      <c r="E5" s="6955" t="s">
        <v>2195</v>
      </c>
      <c r="F5" s="6955" t="s">
        <v>2196</v>
      </c>
      <c r="G5" s="6955" t="s">
        <v>24</v>
      </c>
      <c r="H5" s="6955" t="s">
        <v>24</v>
      </c>
      <c r="I5" s="6955" t="s">
        <v>719</v>
      </c>
    </row>
    <row customHeight="1" ht="11.25">
      <c r="A6" s="6955" t="s">
        <v>2182</v>
      </c>
      <c r="B6" s="6955" t="s">
        <v>14</v>
      </c>
      <c r="C6" s="6955" t="s">
        <v>2197</v>
      </c>
      <c r="D6" s="6955" t="s">
        <v>2198</v>
      </c>
      <c r="E6" s="6955" t="s">
        <v>2199</v>
      </c>
      <c r="F6" s="6955" t="s">
        <v>2200</v>
      </c>
      <c r="G6" s="6955" t="s">
        <v>24</v>
      </c>
      <c r="H6" s="6955" t="s">
        <v>24</v>
      </c>
      <c r="I6" s="6955" t="s">
        <v>719</v>
      </c>
    </row>
    <row customHeight="1" ht="11.25">
      <c r="A7" s="6955" t="s">
        <v>2182</v>
      </c>
      <c r="B7" s="6955" t="s">
        <v>14</v>
      </c>
      <c r="C7" s="6955" t="s">
        <v>2201</v>
      </c>
      <c r="D7" s="6955" t="s">
        <v>2202</v>
      </c>
      <c r="E7" s="6955" t="s">
        <v>2203</v>
      </c>
      <c r="F7" s="6955" t="s">
        <v>2204</v>
      </c>
      <c r="G7" s="6955" t="s">
        <v>24</v>
      </c>
      <c r="H7" s="6955" t="s">
        <v>24</v>
      </c>
      <c r="I7" s="6955" t="s">
        <v>719</v>
      </c>
    </row>
    <row customHeight="1" ht="11.25">
      <c r="A8" s="6955" t="s">
        <v>2182</v>
      </c>
      <c r="B8" s="6955" t="s">
        <v>14</v>
      </c>
      <c r="C8" s="6955" t="s">
        <v>2205</v>
      </c>
      <c r="D8" s="6955" t="s">
        <v>2206</v>
      </c>
      <c r="E8" s="6955" t="s">
        <v>2207</v>
      </c>
      <c r="F8" s="6955" t="s">
        <v>2208</v>
      </c>
      <c r="G8" s="6955" t="s">
        <v>24</v>
      </c>
      <c r="H8" s="6955" t="s">
        <v>24</v>
      </c>
      <c r="I8" s="6955" t="s">
        <v>719</v>
      </c>
    </row>
    <row customHeight="1" ht="11.25">
      <c r="A9" s="6955" t="s">
        <v>2182</v>
      </c>
      <c r="B9" s="6955" t="s">
        <v>14</v>
      </c>
      <c r="C9" s="6955" t="s">
        <v>2209</v>
      </c>
      <c r="D9" s="6955" t="s">
        <v>2210</v>
      </c>
      <c r="E9" s="6955" t="s">
        <v>2211</v>
      </c>
      <c r="F9" s="6955" t="s">
        <v>2188</v>
      </c>
      <c r="G9" s="6955" t="s">
        <v>24</v>
      </c>
      <c r="H9" s="6955" t="s">
        <v>24</v>
      </c>
      <c r="I9" s="6955" t="s">
        <v>719</v>
      </c>
    </row>
    <row customHeight="1" ht="11.25">
      <c r="A10" s="6955" t="s">
        <v>2182</v>
      </c>
      <c r="B10" s="6955" t="s">
        <v>14</v>
      </c>
      <c r="C10" s="6955" t="s">
        <v>2212</v>
      </c>
      <c r="D10" s="6955" t="s">
        <v>2213</v>
      </c>
      <c r="E10" s="6955" t="s">
        <v>2214</v>
      </c>
      <c r="F10" s="6955" t="s">
        <v>2215</v>
      </c>
      <c r="G10" s="6955" t="s">
        <v>24</v>
      </c>
      <c r="H10" s="6955" t="s">
        <v>24</v>
      </c>
      <c r="I10" s="6955" t="s">
        <v>719</v>
      </c>
    </row>
    <row customHeight="1" ht="11.25">
      <c r="A11" s="6955" t="s">
        <v>2182</v>
      </c>
      <c r="B11" s="6955" t="s">
        <v>14</v>
      </c>
      <c r="C11" s="6955" t="s">
        <v>2216</v>
      </c>
      <c r="D11" s="6955" t="s">
        <v>2217</v>
      </c>
      <c r="E11" s="6955" t="s">
        <v>2218</v>
      </c>
      <c r="F11" s="6955" t="s">
        <v>2219</v>
      </c>
      <c r="G11" s="6955" t="s">
        <v>24</v>
      </c>
      <c r="H11" s="6955" t="s">
        <v>24</v>
      </c>
      <c r="I11" s="6955" t="s">
        <v>719</v>
      </c>
    </row>
    <row customHeight="1" ht="11.25">
      <c r="A12" s="6955" t="s">
        <v>2182</v>
      </c>
      <c r="B12" s="6955" t="s">
        <v>14</v>
      </c>
      <c r="C12" s="6955" t="s">
        <v>2220</v>
      </c>
      <c r="D12" s="6955" t="s">
        <v>2221</v>
      </c>
      <c r="E12" s="6955" t="s">
        <v>2222</v>
      </c>
      <c r="F12" s="6955" t="s">
        <v>2223</v>
      </c>
      <c r="G12" s="6955" t="s">
        <v>24</v>
      </c>
      <c r="H12" s="6955" t="s">
        <v>24</v>
      </c>
      <c r="I12" s="6955" t="s">
        <v>719</v>
      </c>
    </row>
    <row customHeight="1" ht="11.25">
      <c r="A13" s="6955" t="s">
        <v>2182</v>
      </c>
      <c r="B13" s="6955" t="s">
        <v>14</v>
      </c>
      <c r="C13" s="6955" t="s">
        <v>2224</v>
      </c>
      <c r="D13" s="6955" t="s">
        <v>2225</v>
      </c>
      <c r="E13" s="6955" t="s">
        <v>2226</v>
      </c>
      <c r="F13" s="6955" t="s">
        <v>2196</v>
      </c>
      <c r="G13" s="6955" t="s">
        <v>24</v>
      </c>
      <c r="H13" s="6955" t="s">
        <v>24</v>
      </c>
      <c r="I13" s="6955" t="s">
        <v>719</v>
      </c>
    </row>
    <row customHeight="1" ht="11.25">
      <c r="A14" s="6955" t="s">
        <v>2182</v>
      </c>
      <c r="B14" s="6955" t="s">
        <v>14</v>
      </c>
      <c r="C14" s="6955" t="s">
        <v>2227</v>
      </c>
      <c r="D14" s="6955" t="s">
        <v>2228</v>
      </c>
      <c r="E14" s="6955" t="s">
        <v>2229</v>
      </c>
      <c r="F14" s="6955" t="s">
        <v>2230</v>
      </c>
      <c r="G14" s="6955" t="s">
        <v>2231</v>
      </c>
      <c r="H14" s="6955" t="s">
        <v>24</v>
      </c>
      <c r="I14" s="6955" t="s">
        <v>719</v>
      </c>
    </row>
    <row customHeight="1" ht="11.25">
      <c r="A15" s="6955" t="s">
        <v>2182</v>
      </c>
      <c r="B15" s="6955" t="s">
        <v>14</v>
      </c>
      <c r="C15" s="6955" t="s">
        <v>2232</v>
      </c>
      <c r="D15" s="6955" t="s">
        <v>2233</v>
      </c>
      <c r="E15" s="6955" t="s">
        <v>2234</v>
      </c>
      <c r="F15" s="6955" t="s">
        <v>2235</v>
      </c>
      <c r="G15" s="6955" t="s">
        <v>24</v>
      </c>
      <c r="H15" s="6955" t="s">
        <v>24</v>
      </c>
      <c r="I15" s="6955" t="s">
        <v>719</v>
      </c>
    </row>
    <row customHeight="1" ht="11.25">
      <c r="A16" s="6955" t="s">
        <v>2182</v>
      </c>
      <c r="B16" s="6955" t="s">
        <v>14</v>
      </c>
      <c r="C16" s="6955" t="s">
        <v>24</v>
      </c>
      <c r="D16" s="6955" t="s">
        <v>2236</v>
      </c>
      <c r="E16" s="6955" t="s">
        <v>2237</v>
      </c>
      <c r="F16" s="6955" t="s">
        <v>2230</v>
      </c>
      <c r="G16" s="6955" t="s">
        <v>24</v>
      </c>
      <c r="H16" s="6955" t="s">
        <v>24</v>
      </c>
      <c r="I16" s="6955" t="s">
        <v>719</v>
      </c>
    </row>
    <row customHeight="1" ht="11.25">
      <c r="A17" s="6955" t="s">
        <v>2182</v>
      </c>
      <c r="B17" s="6955" t="s">
        <v>14</v>
      </c>
      <c r="C17" s="6955" t="s">
        <v>2238</v>
      </c>
      <c r="D17" s="6955" t="s">
        <v>2239</v>
      </c>
      <c r="E17" s="6955" t="s">
        <v>2240</v>
      </c>
      <c r="F17" s="6955" t="s">
        <v>2241</v>
      </c>
      <c r="G17" s="6955" t="s">
        <v>24</v>
      </c>
      <c r="H17" s="6955" t="s">
        <v>24</v>
      </c>
      <c r="I17" s="6955" t="s">
        <v>719</v>
      </c>
    </row>
    <row customHeight="1" ht="11.25">
      <c r="A18" s="6955" t="s">
        <v>2182</v>
      </c>
      <c r="B18" s="6955" t="s">
        <v>14</v>
      </c>
      <c r="C18" s="6955" t="s">
        <v>2242</v>
      </c>
      <c r="D18" s="6955" t="s">
        <v>2243</v>
      </c>
      <c r="E18" s="6955" t="s">
        <v>2244</v>
      </c>
      <c r="F18" s="6955" t="s">
        <v>2245</v>
      </c>
      <c r="G18" s="6955" t="s">
        <v>24</v>
      </c>
      <c r="H18" s="6955" t="s">
        <v>24</v>
      </c>
      <c r="I18" s="6955" t="s">
        <v>719</v>
      </c>
    </row>
    <row customHeight="1" ht="11.25">
      <c r="A19" s="6955" t="s">
        <v>2182</v>
      </c>
      <c r="B19" s="6955" t="s">
        <v>14</v>
      </c>
      <c r="C19" s="6955" t="s">
        <v>2246</v>
      </c>
      <c r="D19" s="6955" t="s">
        <v>2247</v>
      </c>
      <c r="E19" s="6955" t="s">
        <v>2248</v>
      </c>
      <c r="F19" s="6955" t="s">
        <v>2249</v>
      </c>
      <c r="G19" s="6955" t="s">
        <v>24</v>
      </c>
      <c r="H19" s="6955" t="s">
        <v>24</v>
      </c>
      <c r="I19" s="6955" t="s">
        <v>719</v>
      </c>
    </row>
    <row customHeight="1" ht="11.25">
      <c r="A20" s="6955" t="s">
        <v>2182</v>
      </c>
      <c r="B20" s="6955" t="s">
        <v>14</v>
      </c>
      <c r="C20" s="6955" t="s">
        <v>2250</v>
      </c>
      <c r="D20" s="6955" t="s">
        <v>2251</v>
      </c>
      <c r="E20" s="6955" t="s">
        <v>2252</v>
      </c>
      <c r="F20" s="6955" t="s">
        <v>2208</v>
      </c>
      <c r="G20" s="6955" t="s">
        <v>24</v>
      </c>
      <c r="H20" s="6955" t="s">
        <v>24</v>
      </c>
      <c r="I20" s="6955" t="s">
        <v>719</v>
      </c>
    </row>
    <row customHeight="1" ht="11.25">
      <c r="A21" s="6955" t="s">
        <v>2182</v>
      </c>
      <c r="B21" s="6955" t="s">
        <v>14</v>
      </c>
      <c r="C21" s="6955" t="s">
        <v>2253</v>
      </c>
      <c r="D21" s="6955" t="s">
        <v>2254</v>
      </c>
      <c r="E21" s="6955" t="s">
        <v>2255</v>
      </c>
      <c r="F21" s="6955" t="s">
        <v>2208</v>
      </c>
      <c r="G21" s="6955" t="s">
        <v>24</v>
      </c>
      <c r="H21" s="6955" t="s">
        <v>24</v>
      </c>
      <c r="I21" s="6955" t="s">
        <v>719</v>
      </c>
    </row>
    <row customHeight="1" ht="11.25">
      <c r="A22" s="6955" t="s">
        <v>2182</v>
      </c>
      <c r="B22" s="6955" t="s">
        <v>14</v>
      </c>
      <c r="C22" s="6955" t="s">
        <v>2256</v>
      </c>
      <c r="D22" s="6955" t="s">
        <v>2257</v>
      </c>
      <c r="E22" s="6955" t="s">
        <v>2258</v>
      </c>
      <c r="F22" s="6955" t="s">
        <v>572</v>
      </c>
      <c r="G22" s="6955" t="s">
        <v>24</v>
      </c>
      <c r="H22" s="6955" t="s">
        <v>24</v>
      </c>
      <c r="I22" s="6955" t="s">
        <v>719</v>
      </c>
    </row>
    <row customHeight="1" ht="11.25">
      <c r="A23" s="6955" t="s">
        <v>2182</v>
      </c>
      <c r="B23" s="6955" t="s">
        <v>14</v>
      </c>
      <c r="C23" s="6955" t="s">
        <v>2259</v>
      </c>
      <c r="D23" s="6955" t="s">
        <v>2260</v>
      </c>
      <c r="E23" s="6955" t="s">
        <v>2261</v>
      </c>
      <c r="F23" s="6955" t="s">
        <v>572</v>
      </c>
      <c r="G23" s="6955" t="s">
        <v>24</v>
      </c>
      <c r="H23" s="6955" t="s">
        <v>24</v>
      </c>
      <c r="I23" s="6955" t="s">
        <v>719</v>
      </c>
    </row>
    <row customHeight="1" ht="11.25">
      <c r="A24" s="6955" t="s">
        <v>2182</v>
      </c>
      <c r="B24" s="6955" t="s">
        <v>14</v>
      </c>
      <c r="C24" s="6955" t="s">
        <v>2262</v>
      </c>
      <c r="D24" s="6955" t="s">
        <v>2263</v>
      </c>
      <c r="E24" s="6955" t="s">
        <v>2264</v>
      </c>
      <c r="F24" s="6955" t="s">
        <v>572</v>
      </c>
      <c r="G24" s="6955" t="s">
        <v>24</v>
      </c>
      <c r="H24" s="6955" t="s">
        <v>24</v>
      </c>
      <c r="I24" s="6955" t="s">
        <v>719</v>
      </c>
    </row>
    <row customHeight="1" ht="11.25">
      <c r="A25" s="6955" t="s">
        <v>2182</v>
      </c>
      <c r="B25" s="6955" t="s">
        <v>14</v>
      </c>
      <c r="C25" s="6955" t="s">
        <v>2265</v>
      </c>
      <c r="D25" s="6955" t="s">
        <v>2266</v>
      </c>
      <c r="E25" s="6955" t="s">
        <v>2267</v>
      </c>
      <c r="F25" s="6955" t="s">
        <v>572</v>
      </c>
      <c r="G25" s="6955" t="s">
        <v>24</v>
      </c>
      <c r="H25" s="6955" t="s">
        <v>2268</v>
      </c>
      <c r="I25" s="6955" t="s">
        <v>719</v>
      </c>
    </row>
    <row customHeight="1" ht="11.25">
      <c r="A26" s="6955" t="s">
        <v>2182</v>
      </c>
      <c r="B26" s="6955" t="s">
        <v>14</v>
      </c>
      <c r="C26" s="6955" t="s">
        <v>2269</v>
      </c>
      <c r="D26" s="6955" t="s">
        <v>2270</v>
      </c>
      <c r="E26" s="6955" t="s">
        <v>2271</v>
      </c>
      <c r="F26" s="6955" t="s">
        <v>572</v>
      </c>
      <c r="G26" s="6955" t="s">
        <v>24</v>
      </c>
      <c r="H26" s="6955" t="s">
        <v>24</v>
      </c>
      <c r="I26" s="6955" t="s">
        <v>719</v>
      </c>
    </row>
    <row customHeight="1" ht="11.25">
      <c r="A27" s="6955" t="s">
        <v>2182</v>
      </c>
      <c r="B27" s="6955" t="s">
        <v>14</v>
      </c>
      <c r="C27" s="6955" t="s">
        <v>2272</v>
      </c>
      <c r="D27" s="6955" t="s">
        <v>2273</v>
      </c>
      <c r="E27" s="6955" t="s">
        <v>2274</v>
      </c>
      <c r="F27" s="6955" t="s">
        <v>572</v>
      </c>
      <c r="G27" s="6955" t="s">
        <v>24</v>
      </c>
      <c r="H27" s="6955" t="s">
        <v>24</v>
      </c>
      <c r="I27" s="6955" t="s">
        <v>719</v>
      </c>
    </row>
    <row customHeight="1" ht="11.25">
      <c r="A28" s="6955" t="s">
        <v>2182</v>
      </c>
      <c r="B28" s="6955" t="s">
        <v>14</v>
      </c>
      <c r="C28" s="6955" t="s">
        <v>2275</v>
      </c>
      <c r="D28" s="6955" t="s">
        <v>2276</v>
      </c>
      <c r="E28" s="6955" t="s">
        <v>2277</v>
      </c>
      <c r="F28" s="6955" t="s">
        <v>2278</v>
      </c>
      <c r="G28" s="6955" t="s">
        <v>24</v>
      </c>
      <c r="H28" s="6955" t="s">
        <v>24</v>
      </c>
      <c r="I28" s="6955" t="s">
        <v>719</v>
      </c>
    </row>
    <row customHeight="1" ht="11.25">
      <c r="A29" s="6955" t="s">
        <v>2182</v>
      </c>
      <c r="B29" s="6955" t="s">
        <v>14</v>
      </c>
      <c r="C29" s="6955" t="s">
        <v>2279</v>
      </c>
      <c r="D29" s="6955" t="s">
        <v>2280</v>
      </c>
      <c r="E29" s="6955" t="s">
        <v>2281</v>
      </c>
      <c r="F29" s="6955" t="s">
        <v>2278</v>
      </c>
      <c r="G29" s="6955" t="s">
        <v>24</v>
      </c>
      <c r="H29" s="6955" t="s">
        <v>24</v>
      </c>
      <c r="I29" s="6955" t="s">
        <v>719</v>
      </c>
    </row>
    <row customHeight="1" ht="11.25">
      <c r="A30" s="6955" t="s">
        <v>2182</v>
      </c>
      <c r="B30" s="6955" t="s">
        <v>14</v>
      </c>
      <c r="C30" s="6955" t="s">
        <v>2282</v>
      </c>
      <c r="D30" s="6955" t="s">
        <v>2283</v>
      </c>
      <c r="E30" s="6955" t="s">
        <v>2284</v>
      </c>
      <c r="F30" s="6955" t="s">
        <v>2285</v>
      </c>
      <c r="G30" s="6955" t="s">
        <v>24</v>
      </c>
      <c r="H30" s="6955" t="s">
        <v>24</v>
      </c>
      <c r="I30" s="6955" t="s">
        <v>719</v>
      </c>
    </row>
    <row customHeight="1" ht="11.25">
      <c r="A31" s="6955" t="s">
        <v>2182</v>
      </c>
      <c r="B31" s="6955" t="s">
        <v>14</v>
      </c>
      <c r="C31" s="6955" t="s">
        <v>2286</v>
      </c>
      <c r="D31" s="6955" t="s">
        <v>2287</v>
      </c>
      <c r="E31" s="6955" t="s">
        <v>2288</v>
      </c>
      <c r="F31" s="6955" t="s">
        <v>2289</v>
      </c>
      <c r="G31" s="6955" t="s">
        <v>24</v>
      </c>
      <c r="H31" s="6955" t="s">
        <v>24</v>
      </c>
      <c r="I31" s="6955" t="s">
        <v>719</v>
      </c>
    </row>
    <row customHeight="1" ht="11.25">
      <c r="A32" s="6955" t="s">
        <v>2182</v>
      </c>
      <c r="B32" s="6955" t="s">
        <v>14</v>
      </c>
      <c r="C32" s="6955" t="s">
        <v>2290</v>
      </c>
      <c r="D32" s="6955" t="s">
        <v>2291</v>
      </c>
      <c r="E32" s="6955" t="s">
        <v>2292</v>
      </c>
      <c r="F32" s="6955" t="s">
        <v>2289</v>
      </c>
      <c r="G32" s="6955" t="s">
        <v>24</v>
      </c>
      <c r="H32" s="6955" t="s">
        <v>24</v>
      </c>
      <c r="I32" s="6955" t="s">
        <v>719</v>
      </c>
    </row>
    <row customHeight="1" ht="11.25">
      <c r="A33" s="6955" t="s">
        <v>2182</v>
      </c>
      <c r="B33" s="6955" t="s">
        <v>14</v>
      </c>
      <c r="C33" s="6955" t="s">
        <v>2293</v>
      </c>
      <c r="D33" s="6955" t="s">
        <v>2294</v>
      </c>
      <c r="E33" s="6955" t="s">
        <v>2295</v>
      </c>
      <c r="F33" s="6955" t="s">
        <v>2296</v>
      </c>
      <c r="G33" s="6955" t="s">
        <v>24</v>
      </c>
      <c r="H33" s="6955" t="s">
        <v>24</v>
      </c>
      <c r="I33" s="6955" t="s">
        <v>719</v>
      </c>
    </row>
    <row customHeight="1" ht="11.25">
      <c r="A34" s="6955" t="s">
        <v>2182</v>
      </c>
      <c r="B34" s="6955" t="s">
        <v>14</v>
      </c>
      <c r="C34" s="6955" t="s">
        <v>2297</v>
      </c>
      <c r="D34" s="6955" t="s">
        <v>2298</v>
      </c>
      <c r="E34" s="6955" t="s">
        <v>2299</v>
      </c>
      <c r="F34" s="6955" t="s">
        <v>2208</v>
      </c>
      <c r="G34" s="6955" t="s">
        <v>24</v>
      </c>
      <c r="H34" s="6955" t="s">
        <v>24</v>
      </c>
      <c r="I34" s="6955" t="s">
        <v>719</v>
      </c>
    </row>
    <row customHeight="1" ht="11.25">
      <c r="A35" s="6955" t="s">
        <v>2182</v>
      </c>
      <c r="B35" s="6955" t="s">
        <v>14</v>
      </c>
      <c r="C35" s="6955" t="s">
        <v>2300</v>
      </c>
      <c r="D35" s="6955" t="s">
        <v>2301</v>
      </c>
      <c r="E35" s="6955" t="s">
        <v>2302</v>
      </c>
      <c r="F35" s="6955" t="s">
        <v>2215</v>
      </c>
      <c r="G35" s="6955" t="s">
        <v>24</v>
      </c>
      <c r="H35" s="6955" t="s">
        <v>24</v>
      </c>
      <c r="I35" s="6955" t="s">
        <v>719</v>
      </c>
    </row>
    <row customHeight="1" ht="11.25">
      <c r="A36" s="6955" t="s">
        <v>2182</v>
      </c>
      <c r="B36" s="6955" t="s">
        <v>14</v>
      </c>
      <c r="C36" s="6955" t="s">
        <v>2303</v>
      </c>
      <c r="D36" s="6955" t="s">
        <v>2304</v>
      </c>
      <c r="E36" s="6955" t="s">
        <v>2305</v>
      </c>
      <c r="F36" s="6955" t="s">
        <v>2306</v>
      </c>
      <c r="G36" s="6955" t="s">
        <v>24</v>
      </c>
      <c r="H36" s="6955" t="s">
        <v>24</v>
      </c>
      <c r="I36" s="6955" t="s">
        <v>719</v>
      </c>
    </row>
    <row customHeight="1" ht="11.25">
      <c r="A37" s="6955" t="s">
        <v>2182</v>
      </c>
      <c r="B37" s="6955" t="s">
        <v>14</v>
      </c>
      <c r="C37" s="6955" t="s">
        <v>2307</v>
      </c>
      <c r="D37" s="6955" t="s">
        <v>2308</v>
      </c>
      <c r="E37" s="6955" t="s">
        <v>2309</v>
      </c>
      <c r="F37" s="6955" t="s">
        <v>2310</v>
      </c>
      <c r="G37" s="6955" t="s">
        <v>24</v>
      </c>
      <c r="H37" s="6955" t="s">
        <v>24</v>
      </c>
      <c r="I37" s="6955" t="s">
        <v>719</v>
      </c>
    </row>
    <row customHeight="1" ht="11.25">
      <c r="A38" s="6955" t="s">
        <v>2182</v>
      </c>
      <c r="B38" s="6955" t="s">
        <v>14</v>
      </c>
      <c r="C38" s="6955" t="s">
        <v>2311</v>
      </c>
      <c r="D38" s="6955" t="s">
        <v>2312</v>
      </c>
      <c r="E38" s="6955" t="s">
        <v>2313</v>
      </c>
      <c r="F38" s="6955" t="s">
        <v>2314</v>
      </c>
      <c r="G38" s="6955" t="s">
        <v>24</v>
      </c>
      <c r="H38" s="6955" t="s">
        <v>24</v>
      </c>
      <c r="I38" s="6955" t="s">
        <v>719</v>
      </c>
    </row>
    <row customHeight="1" ht="11.25">
      <c r="A39" s="6955" t="s">
        <v>2182</v>
      </c>
      <c r="B39" s="6955" t="s">
        <v>14</v>
      </c>
      <c r="C39" s="6955" t="s">
        <v>2315</v>
      </c>
      <c r="D39" s="6955" t="s">
        <v>2316</v>
      </c>
      <c r="E39" s="6955" t="s">
        <v>2317</v>
      </c>
      <c r="F39" s="6955" t="s">
        <v>2310</v>
      </c>
      <c r="G39" s="6955" t="s">
        <v>24</v>
      </c>
      <c r="H39" s="6955" t="s">
        <v>24</v>
      </c>
      <c r="I39" s="6955" t="s">
        <v>719</v>
      </c>
    </row>
    <row customHeight="1" ht="11.25">
      <c r="A40" s="6955" t="s">
        <v>2182</v>
      </c>
      <c r="B40" s="6955" t="s">
        <v>14</v>
      </c>
      <c r="C40" s="6955" t="s">
        <v>2318</v>
      </c>
      <c r="D40" s="6955" t="s">
        <v>2319</v>
      </c>
      <c r="E40" s="6955" t="s">
        <v>2320</v>
      </c>
      <c r="F40" s="6955" t="s">
        <v>2204</v>
      </c>
      <c r="G40" s="6955" t="s">
        <v>24</v>
      </c>
      <c r="H40" s="6955" t="s">
        <v>24</v>
      </c>
      <c r="I40" s="6955" t="s">
        <v>719</v>
      </c>
    </row>
    <row customHeight="1" ht="11.25">
      <c r="A41" s="6955" t="s">
        <v>2182</v>
      </c>
      <c r="B41" s="6955" t="s">
        <v>14</v>
      </c>
      <c r="C41" s="6955" t="s">
        <v>2321</v>
      </c>
      <c r="D41" s="6955" t="s">
        <v>2322</v>
      </c>
      <c r="E41" s="6955" t="s">
        <v>2323</v>
      </c>
      <c r="F41" s="6955" t="s">
        <v>2324</v>
      </c>
      <c r="G41" s="6955" t="s">
        <v>2325</v>
      </c>
      <c r="H41" s="6955" t="s">
        <v>24</v>
      </c>
      <c r="I41" s="6955" t="s">
        <v>719</v>
      </c>
    </row>
    <row customHeight="1" ht="11.25">
      <c r="A42" s="6955" t="s">
        <v>2182</v>
      </c>
      <c r="B42" s="6955" t="s">
        <v>14</v>
      </c>
      <c r="C42" s="6955" t="s">
        <v>2326</v>
      </c>
      <c r="D42" s="6955" t="s">
        <v>2327</v>
      </c>
      <c r="E42" s="6955" t="s">
        <v>2328</v>
      </c>
      <c r="F42" s="6955" t="s">
        <v>2329</v>
      </c>
      <c r="G42" s="6955" t="s">
        <v>24</v>
      </c>
      <c r="H42" s="6955" t="s">
        <v>24</v>
      </c>
      <c r="I42" s="6955" t="s">
        <v>719</v>
      </c>
    </row>
    <row customHeight="1" ht="11.25">
      <c r="A43" s="6955" t="s">
        <v>2182</v>
      </c>
      <c r="B43" s="6955" t="s">
        <v>14</v>
      </c>
      <c r="C43" s="6955" t="s">
        <v>2330</v>
      </c>
      <c r="D43" s="6955" t="s">
        <v>2331</v>
      </c>
      <c r="E43" s="6955" t="s">
        <v>2332</v>
      </c>
      <c r="F43" s="6955" t="s">
        <v>2241</v>
      </c>
      <c r="G43" s="6955" t="s">
        <v>24</v>
      </c>
      <c r="H43" s="6955" t="s">
        <v>24</v>
      </c>
      <c r="I43" s="6955" t="s">
        <v>719</v>
      </c>
    </row>
    <row customHeight="1" ht="11.25">
      <c r="A44" s="6955" t="s">
        <v>2182</v>
      </c>
      <c r="B44" s="6955" t="s">
        <v>14</v>
      </c>
      <c r="C44" s="6955" t="s">
        <v>2333</v>
      </c>
      <c r="D44" s="6955" t="s">
        <v>2331</v>
      </c>
      <c r="E44" s="6955" t="s">
        <v>2334</v>
      </c>
      <c r="F44" s="6955" t="s">
        <v>2241</v>
      </c>
      <c r="G44" s="6955" t="s">
        <v>24</v>
      </c>
      <c r="H44" s="6955" t="s">
        <v>24</v>
      </c>
      <c r="I44" s="6955" t="s">
        <v>719</v>
      </c>
    </row>
    <row customHeight="1" ht="11.25">
      <c r="A45" s="6955" t="s">
        <v>2182</v>
      </c>
      <c r="B45" s="6955" t="s">
        <v>14</v>
      </c>
      <c r="C45" s="6955" t="s">
        <v>2335</v>
      </c>
      <c r="D45" s="6955" t="s">
        <v>2336</v>
      </c>
      <c r="E45" s="6955" t="s">
        <v>2337</v>
      </c>
      <c r="F45" s="6955" t="s">
        <v>2338</v>
      </c>
      <c r="G45" s="6955" t="s">
        <v>24</v>
      </c>
      <c r="H45" s="6955" t="s">
        <v>24</v>
      </c>
      <c r="I45" s="6955" t="s">
        <v>719</v>
      </c>
    </row>
    <row customHeight="1" ht="11.25">
      <c r="A46" s="6955" t="s">
        <v>2182</v>
      </c>
      <c r="B46" s="6955" t="s">
        <v>14</v>
      </c>
      <c r="C46" s="6955" t="s">
        <v>2339</v>
      </c>
      <c r="D46" s="6955" t="s">
        <v>2336</v>
      </c>
      <c r="E46" s="6955" t="s">
        <v>2340</v>
      </c>
      <c r="F46" s="6955" t="s">
        <v>2341</v>
      </c>
      <c r="G46" s="6955" t="s">
        <v>24</v>
      </c>
      <c r="H46" s="6955" t="s">
        <v>24</v>
      </c>
      <c r="I46" s="6955" t="s">
        <v>719</v>
      </c>
    </row>
    <row customHeight="1" ht="11.25">
      <c r="A47" s="6955" t="s">
        <v>2182</v>
      </c>
      <c r="B47" s="6955" t="s">
        <v>14</v>
      </c>
      <c r="C47" s="6955" t="s">
        <v>2342</v>
      </c>
      <c r="D47" s="6955" t="s">
        <v>2336</v>
      </c>
      <c r="E47" s="6955" t="s">
        <v>2343</v>
      </c>
      <c r="F47" s="6955" t="s">
        <v>2344</v>
      </c>
      <c r="G47" s="6955" t="s">
        <v>24</v>
      </c>
      <c r="H47" s="6955" t="s">
        <v>24</v>
      </c>
      <c r="I47" s="6955" t="s">
        <v>719</v>
      </c>
    </row>
    <row customHeight="1" ht="11.25">
      <c r="A48" s="6955" t="s">
        <v>2182</v>
      </c>
      <c r="B48" s="6955" t="s">
        <v>14</v>
      </c>
      <c r="C48" s="6955" t="s">
        <v>2345</v>
      </c>
      <c r="D48" s="6955" t="s">
        <v>2336</v>
      </c>
      <c r="E48" s="6955" t="s">
        <v>2346</v>
      </c>
      <c r="F48" s="6955" t="s">
        <v>2314</v>
      </c>
      <c r="G48" s="6955" t="s">
        <v>24</v>
      </c>
      <c r="H48" s="6955" t="s">
        <v>24</v>
      </c>
      <c r="I48" s="6955" t="s">
        <v>719</v>
      </c>
    </row>
    <row customHeight="1" ht="11.25">
      <c r="A49" s="6955" t="s">
        <v>2182</v>
      </c>
      <c r="B49" s="6955" t="s">
        <v>14</v>
      </c>
      <c r="C49" s="6955" t="s">
        <v>2347</v>
      </c>
      <c r="D49" s="6955" t="s">
        <v>2336</v>
      </c>
      <c r="E49" s="6955" t="s">
        <v>2348</v>
      </c>
      <c r="F49" s="6955" t="s">
        <v>2296</v>
      </c>
      <c r="G49" s="6955" t="s">
        <v>24</v>
      </c>
      <c r="H49" s="6955" t="s">
        <v>24</v>
      </c>
      <c r="I49" s="6955" t="s">
        <v>719</v>
      </c>
    </row>
    <row customHeight="1" ht="11.25">
      <c r="A50" s="6955" t="s">
        <v>2182</v>
      </c>
      <c r="B50" s="6955" t="s">
        <v>14</v>
      </c>
      <c r="C50" s="6955" t="s">
        <v>2349</v>
      </c>
      <c r="D50" s="6955" t="s">
        <v>2350</v>
      </c>
      <c r="E50" s="6955" t="s">
        <v>2351</v>
      </c>
      <c r="F50" s="6955" t="s">
        <v>2241</v>
      </c>
      <c r="G50" s="6955" t="s">
        <v>24</v>
      </c>
      <c r="H50" s="6955" t="s">
        <v>24</v>
      </c>
      <c r="I50" s="6955" t="s">
        <v>719</v>
      </c>
    </row>
    <row customHeight="1" ht="11.25">
      <c r="A51" s="6955" t="s">
        <v>2182</v>
      </c>
      <c r="B51" s="6955" t="s">
        <v>14</v>
      </c>
      <c r="C51" s="6955" t="s">
        <v>2352</v>
      </c>
      <c r="D51" s="6955" t="s">
        <v>2353</v>
      </c>
      <c r="E51" s="6955" t="s">
        <v>2354</v>
      </c>
      <c r="F51" s="6955" t="s">
        <v>2204</v>
      </c>
      <c r="G51" s="6955" t="s">
        <v>24</v>
      </c>
      <c r="H51" s="6955" t="s">
        <v>24</v>
      </c>
      <c r="I51" s="6955" t="s">
        <v>719</v>
      </c>
    </row>
    <row customHeight="1" ht="11.25">
      <c r="A52" s="6955" t="s">
        <v>2182</v>
      </c>
      <c r="B52" s="6955" t="s">
        <v>14</v>
      </c>
      <c r="C52" s="6955" t="s">
        <v>2355</v>
      </c>
      <c r="D52" s="6955" t="s">
        <v>2356</v>
      </c>
      <c r="E52" s="6955" t="s">
        <v>2357</v>
      </c>
      <c r="F52" s="6955" t="s">
        <v>2215</v>
      </c>
      <c r="G52" s="6955" t="s">
        <v>24</v>
      </c>
      <c r="H52" s="6955" t="s">
        <v>24</v>
      </c>
      <c r="I52" s="6955" t="s">
        <v>719</v>
      </c>
    </row>
    <row customHeight="1" ht="11.25">
      <c r="A53" s="6955" t="s">
        <v>2182</v>
      </c>
      <c r="B53" s="6955" t="s">
        <v>14</v>
      </c>
      <c r="C53" s="6955" t="s">
        <v>2358</v>
      </c>
      <c r="D53" s="6955" t="s">
        <v>2359</v>
      </c>
      <c r="E53" s="6955" t="s">
        <v>2360</v>
      </c>
      <c r="F53" s="6955" t="s">
        <v>2204</v>
      </c>
      <c r="G53" s="6955" t="s">
        <v>2361</v>
      </c>
      <c r="H53" s="6955" t="s">
        <v>24</v>
      </c>
      <c r="I53" s="6955" t="s">
        <v>719</v>
      </c>
    </row>
    <row customHeight="1" ht="11.25">
      <c r="A54" s="6955" t="s">
        <v>2182</v>
      </c>
      <c r="B54" s="6955" t="s">
        <v>14</v>
      </c>
      <c r="C54" s="6955" t="s">
        <v>2362</v>
      </c>
      <c r="D54" s="6955" t="s">
        <v>2363</v>
      </c>
      <c r="E54" s="6955" t="s">
        <v>2364</v>
      </c>
      <c r="F54" s="6955" t="s">
        <v>2289</v>
      </c>
      <c r="G54" s="6955" t="s">
        <v>24</v>
      </c>
      <c r="H54" s="6955" t="s">
        <v>24</v>
      </c>
      <c r="I54" s="6955" t="s">
        <v>719</v>
      </c>
    </row>
    <row customHeight="1" ht="11.25">
      <c r="A55" s="6955" t="s">
        <v>2182</v>
      </c>
      <c r="B55" s="6955" t="s">
        <v>14</v>
      </c>
      <c r="C55" s="6955" t="s">
        <v>2365</v>
      </c>
      <c r="D55" s="6955" t="s">
        <v>2366</v>
      </c>
      <c r="E55" s="6955" t="s">
        <v>2367</v>
      </c>
      <c r="F55" s="6955" t="s">
        <v>2230</v>
      </c>
      <c r="G55" s="6955" t="s">
        <v>24</v>
      </c>
      <c r="H55" s="6955" t="s">
        <v>24</v>
      </c>
      <c r="I55" s="6955" t="s">
        <v>719</v>
      </c>
    </row>
    <row customHeight="1" ht="11.25">
      <c r="A56" s="6955" t="s">
        <v>2182</v>
      </c>
      <c r="B56" s="6955" t="s">
        <v>14</v>
      </c>
      <c r="C56" s="6955" t="s">
        <v>2368</v>
      </c>
      <c r="D56" s="6955" t="s">
        <v>2369</v>
      </c>
      <c r="E56" s="6955" t="s">
        <v>2370</v>
      </c>
      <c r="F56" s="6955" t="s">
        <v>2371</v>
      </c>
      <c r="G56" s="6955" t="s">
        <v>24</v>
      </c>
      <c r="H56" s="6955" t="s">
        <v>24</v>
      </c>
      <c r="I56" s="6955" t="s">
        <v>719</v>
      </c>
    </row>
    <row customHeight="1" ht="11.25">
      <c r="A57" s="6955" t="s">
        <v>2182</v>
      </c>
      <c r="B57" s="6955" t="s">
        <v>14</v>
      </c>
      <c r="C57" s="6955" t="s">
        <v>2372</v>
      </c>
      <c r="D57" s="6955" t="s">
        <v>2373</v>
      </c>
      <c r="E57" s="6955" t="s">
        <v>2374</v>
      </c>
      <c r="F57" s="6955" t="s">
        <v>2306</v>
      </c>
      <c r="G57" s="6955" t="s">
        <v>2375</v>
      </c>
      <c r="H57" s="6955" t="s">
        <v>24</v>
      </c>
      <c r="I57" s="6955" t="s">
        <v>719</v>
      </c>
    </row>
    <row customHeight="1" ht="11.25">
      <c r="A58" s="6955" t="s">
        <v>2182</v>
      </c>
      <c r="B58" s="6955" t="s">
        <v>14</v>
      </c>
      <c r="C58" s="6955" t="s">
        <v>2376</v>
      </c>
      <c r="D58" s="6955" t="s">
        <v>2377</v>
      </c>
      <c r="E58" s="6955" t="s">
        <v>2378</v>
      </c>
      <c r="F58" s="6955" t="s">
        <v>2204</v>
      </c>
      <c r="G58" s="6955" t="s">
        <v>24</v>
      </c>
      <c r="H58" s="6955" t="s">
        <v>24</v>
      </c>
      <c r="I58" s="6955" t="s">
        <v>719</v>
      </c>
    </row>
    <row customHeight="1" ht="11.25">
      <c r="A59" s="6955" t="s">
        <v>2182</v>
      </c>
      <c r="B59" s="6955" t="s">
        <v>14</v>
      </c>
      <c r="C59" s="6955" t="s">
        <v>2379</v>
      </c>
      <c r="D59" s="6955" t="s">
        <v>2380</v>
      </c>
      <c r="E59" s="6955" t="s">
        <v>2381</v>
      </c>
      <c r="F59" s="6955" t="s">
        <v>2382</v>
      </c>
      <c r="G59" s="6955" t="s">
        <v>2383</v>
      </c>
      <c r="H59" s="6955" t="s">
        <v>24</v>
      </c>
      <c r="I59" s="6955" t="s">
        <v>719</v>
      </c>
    </row>
    <row customHeight="1" ht="11.25">
      <c r="A60" s="6955" t="s">
        <v>2182</v>
      </c>
      <c r="B60" s="6955" t="s">
        <v>14</v>
      </c>
      <c r="C60" s="6955" t="s">
        <v>2384</v>
      </c>
      <c r="D60" s="6955" t="s">
        <v>2385</v>
      </c>
      <c r="E60" s="6955" t="s">
        <v>2386</v>
      </c>
      <c r="F60" s="6955" t="s">
        <v>2245</v>
      </c>
      <c r="G60" s="6955" t="s">
        <v>24</v>
      </c>
      <c r="H60" s="6955" t="s">
        <v>24</v>
      </c>
      <c r="I60" s="6955" t="s">
        <v>719</v>
      </c>
    </row>
    <row customHeight="1" ht="11.25">
      <c r="A61" s="6955" t="s">
        <v>2182</v>
      </c>
      <c r="B61" s="6955" t="s">
        <v>14</v>
      </c>
      <c r="C61" s="6955" t="s">
        <v>2387</v>
      </c>
      <c r="D61" s="6955" t="s">
        <v>2388</v>
      </c>
      <c r="E61" s="6955" t="s">
        <v>2389</v>
      </c>
      <c r="F61" s="6955" t="s">
        <v>2390</v>
      </c>
      <c r="G61" s="6955" t="s">
        <v>24</v>
      </c>
      <c r="H61" s="6955" t="s">
        <v>24</v>
      </c>
      <c r="I61" s="6955" t="s">
        <v>719</v>
      </c>
    </row>
    <row customHeight="1" ht="11.25">
      <c r="A62" s="6955" t="s">
        <v>2182</v>
      </c>
      <c r="B62" s="6955" t="s">
        <v>14</v>
      </c>
      <c r="C62" s="6955" t="s">
        <v>2391</v>
      </c>
      <c r="D62" s="6955" t="s">
        <v>2392</v>
      </c>
      <c r="E62" s="6955" t="s">
        <v>2393</v>
      </c>
      <c r="F62" s="6955" t="s">
        <v>2296</v>
      </c>
      <c r="G62" s="6955" t="s">
        <v>24</v>
      </c>
      <c r="H62" s="6955" t="s">
        <v>24</v>
      </c>
      <c r="I62" s="6955" t="s">
        <v>719</v>
      </c>
    </row>
    <row customHeight="1" ht="11.25">
      <c r="A63" s="6955" t="s">
        <v>2182</v>
      </c>
      <c r="B63" s="6955" t="s">
        <v>14</v>
      </c>
      <c r="C63" s="6955" t="s">
        <v>2394</v>
      </c>
      <c r="D63" s="6955" t="s">
        <v>2395</v>
      </c>
      <c r="E63" s="6955" t="s">
        <v>2396</v>
      </c>
      <c r="F63" s="6955" t="s">
        <v>2285</v>
      </c>
      <c r="G63" s="6955" t="s">
        <v>24</v>
      </c>
      <c r="H63" s="6955" t="s">
        <v>24</v>
      </c>
      <c r="I63" s="6955" t="s">
        <v>719</v>
      </c>
    </row>
    <row customHeight="1" ht="11.25">
      <c r="A64" s="6955" t="s">
        <v>2182</v>
      </c>
      <c r="B64" s="6955" t="s">
        <v>14</v>
      </c>
      <c r="C64" s="6955" t="s">
        <v>2397</v>
      </c>
      <c r="D64" s="6955" t="s">
        <v>2398</v>
      </c>
      <c r="E64" s="6955" t="s">
        <v>2399</v>
      </c>
      <c r="F64" s="6955" t="s">
        <v>2204</v>
      </c>
      <c r="G64" s="6955" t="s">
        <v>24</v>
      </c>
      <c r="H64" s="6955" t="s">
        <v>24</v>
      </c>
      <c r="I64" s="6955" t="s">
        <v>719</v>
      </c>
    </row>
    <row customHeight="1" ht="11.25">
      <c r="A65" s="6955" t="s">
        <v>2182</v>
      </c>
      <c r="B65" s="6955" t="s">
        <v>14</v>
      </c>
      <c r="C65" s="6955" t="s">
        <v>2400</v>
      </c>
      <c r="D65" s="6955" t="s">
        <v>2401</v>
      </c>
      <c r="E65" s="6955" t="s">
        <v>2402</v>
      </c>
      <c r="F65" s="6955" t="s">
        <v>2289</v>
      </c>
      <c r="G65" s="6955" t="s">
        <v>24</v>
      </c>
      <c r="H65" s="6955" t="s">
        <v>24</v>
      </c>
      <c r="I65" s="6955" t="s">
        <v>719</v>
      </c>
    </row>
    <row customHeight="1" ht="11.25">
      <c r="A66" s="6955" t="s">
        <v>2182</v>
      </c>
      <c r="B66" s="6955" t="s">
        <v>14</v>
      </c>
      <c r="C66" s="6955" t="s">
        <v>2403</v>
      </c>
      <c r="D66" s="6955" t="s">
        <v>2404</v>
      </c>
      <c r="E66" s="6955" t="s">
        <v>2405</v>
      </c>
      <c r="F66" s="6955" t="s">
        <v>2289</v>
      </c>
      <c r="G66" s="6955" t="s">
        <v>24</v>
      </c>
      <c r="H66" s="6955" t="s">
        <v>24</v>
      </c>
      <c r="I66" s="6955" t="s">
        <v>719</v>
      </c>
    </row>
    <row customHeight="1" ht="11.25">
      <c r="A67" s="6955" t="s">
        <v>2182</v>
      </c>
      <c r="B67" s="6955" t="s">
        <v>14</v>
      </c>
      <c r="C67" s="6955" t="s">
        <v>2406</v>
      </c>
      <c r="D67" s="6955" t="s">
        <v>2407</v>
      </c>
      <c r="E67" s="6955" t="s">
        <v>2408</v>
      </c>
      <c r="F67" s="6955" t="s">
        <v>2289</v>
      </c>
      <c r="G67" s="6955" t="s">
        <v>24</v>
      </c>
      <c r="H67" s="6955" t="s">
        <v>24</v>
      </c>
      <c r="I67" s="6955" t="s">
        <v>719</v>
      </c>
    </row>
    <row customHeight="1" ht="11.25">
      <c r="A68" s="6955" t="s">
        <v>2182</v>
      </c>
      <c r="B68" s="6955" t="s">
        <v>14</v>
      </c>
      <c r="C68" s="6955" t="s">
        <v>2409</v>
      </c>
      <c r="D68" s="6955" t="s">
        <v>2410</v>
      </c>
      <c r="E68" s="6955" t="s">
        <v>2411</v>
      </c>
      <c r="F68" s="6955" t="s">
        <v>2285</v>
      </c>
      <c r="G68" s="6955" t="s">
        <v>24</v>
      </c>
      <c r="H68" s="6955" t="s">
        <v>24</v>
      </c>
      <c r="I68" s="6955" t="s">
        <v>719</v>
      </c>
    </row>
    <row customHeight="1" ht="11.25">
      <c r="A69" s="6955" t="s">
        <v>2182</v>
      </c>
      <c r="B69" s="6955" t="s">
        <v>14</v>
      </c>
      <c r="C69" s="6955" t="s">
        <v>2412</v>
      </c>
      <c r="D69" s="6955" t="s">
        <v>2413</v>
      </c>
      <c r="E69" s="6955" t="s">
        <v>2414</v>
      </c>
      <c r="F69" s="6955" t="s">
        <v>2310</v>
      </c>
      <c r="G69" s="6955" t="s">
        <v>2415</v>
      </c>
      <c r="H69" s="6955" t="s">
        <v>24</v>
      </c>
      <c r="I69" s="6955" t="s">
        <v>719</v>
      </c>
    </row>
    <row customHeight="1" ht="11.25">
      <c r="A70" s="6955" t="s">
        <v>2182</v>
      </c>
      <c r="B70" s="6955" t="s">
        <v>14</v>
      </c>
      <c r="C70" s="6955" t="s">
        <v>2416</v>
      </c>
      <c r="D70" s="6955" t="s">
        <v>2417</v>
      </c>
      <c r="E70" s="6955" t="s">
        <v>2418</v>
      </c>
      <c r="F70" s="6955" t="s">
        <v>2204</v>
      </c>
      <c r="G70" s="6955" t="s">
        <v>24</v>
      </c>
      <c r="H70" s="6955" t="s">
        <v>24</v>
      </c>
      <c r="I70" s="6955" t="s">
        <v>719</v>
      </c>
    </row>
    <row customHeight="1" ht="11.25">
      <c r="A71" s="6955" t="s">
        <v>2182</v>
      </c>
      <c r="B71" s="6955" t="s">
        <v>14</v>
      </c>
      <c r="C71" s="6955" t="s">
        <v>2419</v>
      </c>
      <c r="D71" s="6955" t="s">
        <v>2420</v>
      </c>
      <c r="E71" s="6955" t="s">
        <v>2421</v>
      </c>
      <c r="F71" s="6955" t="s">
        <v>2422</v>
      </c>
      <c r="G71" s="6955" t="s">
        <v>24</v>
      </c>
      <c r="H71" s="6955" t="s">
        <v>24</v>
      </c>
      <c r="I71" s="6955" t="s">
        <v>719</v>
      </c>
    </row>
    <row customHeight="1" ht="11.25">
      <c r="A72" s="6955" t="s">
        <v>2182</v>
      </c>
      <c r="B72" s="6955" t="s">
        <v>14</v>
      </c>
      <c r="C72" s="6955" t="s">
        <v>2423</v>
      </c>
      <c r="D72" s="6955" t="s">
        <v>2424</v>
      </c>
      <c r="E72" s="6955" t="s">
        <v>2425</v>
      </c>
      <c r="F72" s="6955" t="s">
        <v>2426</v>
      </c>
      <c r="G72" s="6955" t="s">
        <v>24</v>
      </c>
      <c r="H72" s="6955" t="s">
        <v>24</v>
      </c>
      <c r="I72" s="6955" t="s">
        <v>719</v>
      </c>
    </row>
    <row customHeight="1" ht="11.25">
      <c r="A73" s="6955" t="s">
        <v>2182</v>
      </c>
      <c r="B73" s="6955" t="s">
        <v>14</v>
      </c>
      <c r="C73" s="6955" t="s">
        <v>2427</v>
      </c>
      <c r="D73" s="6955" t="s">
        <v>2428</v>
      </c>
      <c r="E73" s="6955" t="s">
        <v>2429</v>
      </c>
      <c r="F73" s="6955" t="s">
        <v>2371</v>
      </c>
      <c r="G73" s="6955" t="s">
        <v>24</v>
      </c>
      <c r="H73" s="6955" t="s">
        <v>24</v>
      </c>
      <c r="I73" s="6955" t="s">
        <v>719</v>
      </c>
    </row>
    <row customHeight="1" ht="11.25">
      <c r="A74" s="6955" t="s">
        <v>2182</v>
      </c>
      <c r="B74" s="6955" t="s">
        <v>14</v>
      </c>
      <c r="C74" s="6955" t="s">
        <v>2430</v>
      </c>
      <c r="D74" s="6955" t="s">
        <v>2431</v>
      </c>
      <c r="E74" s="6955" t="s">
        <v>2432</v>
      </c>
      <c r="F74" s="6955" t="s">
        <v>2245</v>
      </c>
      <c r="G74" s="6955" t="s">
        <v>24</v>
      </c>
      <c r="H74" s="6955" t="s">
        <v>24</v>
      </c>
      <c r="I74" s="6955" t="s">
        <v>719</v>
      </c>
    </row>
    <row customHeight="1" ht="11.25">
      <c r="A75" s="6955" t="s">
        <v>2182</v>
      </c>
      <c r="B75" s="6955" t="s">
        <v>14</v>
      </c>
      <c r="C75" s="6955" t="s">
        <v>2433</v>
      </c>
      <c r="D75" s="6955" t="s">
        <v>2434</v>
      </c>
      <c r="E75" s="6955" t="s">
        <v>2435</v>
      </c>
      <c r="F75" s="6955" t="s">
        <v>2371</v>
      </c>
      <c r="G75" s="6955" t="s">
        <v>24</v>
      </c>
      <c r="H75" s="6955" t="s">
        <v>24</v>
      </c>
      <c r="I75" s="6955" t="s">
        <v>719</v>
      </c>
    </row>
    <row customHeight="1" ht="11.25">
      <c r="A76" s="6955" t="s">
        <v>2182</v>
      </c>
      <c r="B76" s="6955" t="s">
        <v>14</v>
      </c>
      <c r="C76" s="6955" t="s">
        <v>2436</v>
      </c>
      <c r="D76" s="6955" t="s">
        <v>2437</v>
      </c>
      <c r="E76" s="6955" t="s">
        <v>2438</v>
      </c>
      <c r="F76" s="6955" t="s">
        <v>2426</v>
      </c>
      <c r="G76" s="6955" t="s">
        <v>24</v>
      </c>
      <c r="H76" s="6955" t="s">
        <v>24</v>
      </c>
      <c r="I76" s="6955" t="s">
        <v>719</v>
      </c>
    </row>
    <row customHeight="1" ht="11.25">
      <c r="A77" s="6955" t="s">
        <v>2182</v>
      </c>
      <c r="B77" s="6955" t="s">
        <v>14</v>
      </c>
      <c r="C77" s="6955" t="s">
        <v>2439</v>
      </c>
      <c r="D77" s="6955" t="s">
        <v>2440</v>
      </c>
      <c r="E77" s="6955" t="s">
        <v>2441</v>
      </c>
      <c r="F77" s="6955" t="s">
        <v>2442</v>
      </c>
      <c r="G77" s="6955" t="s">
        <v>24</v>
      </c>
      <c r="H77" s="6955" t="s">
        <v>24</v>
      </c>
      <c r="I77" s="6955" t="s">
        <v>719</v>
      </c>
    </row>
    <row customHeight="1" ht="11.25">
      <c r="A78" s="6955" t="s">
        <v>2182</v>
      </c>
      <c r="B78" s="6955" t="s">
        <v>14</v>
      </c>
      <c r="C78" s="6955" t="s">
        <v>2443</v>
      </c>
      <c r="D78" s="6955" t="s">
        <v>2444</v>
      </c>
      <c r="E78" s="6955" t="s">
        <v>2445</v>
      </c>
      <c r="F78" s="6955" t="s">
        <v>2230</v>
      </c>
      <c r="G78" s="6955" t="s">
        <v>24</v>
      </c>
      <c r="H78" s="6955" t="s">
        <v>24</v>
      </c>
      <c r="I78" s="6955" t="s">
        <v>719</v>
      </c>
    </row>
    <row customHeight="1" ht="11.25">
      <c r="A79" s="6955" t="s">
        <v>2182</v>
      </c>
      <c r="B79" s="6955" t="s">
        <v>14</v>
      </c>
      <c r="C79" s="6955" t="s">
        <v>2446</v>
      </c>
      <c r="D79" s="6955" t="s">
        <v>2447</v>
      </c>
      <c r="E79" s="6955" t="s">
        <v>2448</v>
      </c>
      <c r="F79" s="6955" t="s">
        <v>2230</v>
      </c>
      <c r="G79" s="6955" t="s">
        <v>24</v>
      </c>
      <c r="H79" s="6955" t="s">
        <v>24</v>
      </c>
      <c r="I79" s="6955" t="s">
        <v>719</v>
      </c>
    </row>
    <row customHeight="1" ht="11.25">
      <c r="A80" s="6955" t="s">
        <v>2182</v>
      </c>
      <c r="B80" s="6955" t="s">
        <v>14</v>
      </c>
      <c r="C80" s="6955" t="s">
        <v>2449</v>
      </c>
      <c r="D80" s="6955" t="s">
        <v>2450</v>
      </c>
      <c r="E80" s="6955" t="s">
        <v>2451</v>
      </c>
      <c r="F80" s="6955" t="s">
        <v>2285</v>
      </c>
      <c r="G80" s="6955" t="s">
        <v>24</v>
      </c>
      <c r="H80" s="6955" t="s">
        <v>24</v>
      </c>
      <c r="I80" s="6955" t="s">
        <v>719</v>
      </c>
    </row>
    <row customHeight="1" ht="11.25">
      <c r="A81" s="6955" t="s">
        <v>2182</v>
      </c>
      <c r="B81" s="6955" t="s">
        <v>14</v>
      </c>
      <c r="C81" s="6955" t="s">
        <v>2452</v>
      </c>
      <c r="D81" s="6955" t="s">
        <v>2453</v>
      </c>
      <c r="E81" s="6955" t="s">
        <v>2454</v>
      </c>
      <c r="F81" s="6955" t="s">
        <v>2208</v>
      </c>
      <c r="G81" s="6955" t="s">
        <v>24</v>
      </c>
      <c r="H81" s="6955" t="s">
        <v>24</v>
      </c>
      <c r="I81" s="6955" t="s">
        <v>719</v>
      </c>
    </row>
    <row customHeight="1" ht="11.25">
      <c r="A82" s="6955" t="s">
        <v>2182</v>
      </c>
      <c r="B82" s="6955" t="s">
        <v>14</v>
      </c>
      <c r="C82" s="6955" t="s">
        <v>2455</v>
      </c>
      <c r="D82" s="6955" t="s">
        <v>2456</v>
      </c>
      <c r="E82" s="6955" t="s">
        <v>2457</v>
      </c>
      <c r="F82" s="6955" t="s">
        <v>2382</v>
      </c>
      <c r="G82" s="6955" t="s">
        <v>24</v>
      </c>
      <c r="H82" s="6955" t="s">
        <v>24</v>
      </c>
      <c r="I82" s="6955" t="s">
        <v>719</v>
      </c>
    </row>
    <row customHeight="1" ht="11.25">
      <c r="A83" s="6955" t="s">
        <v>2182</v>
      </c>
      <c r="B83" s="6955" t="s">
        <v>14</v>
      </c>
      <c r="C83" s="6955" t="s">
        <v>2458</v>
      </c>
      <c r="D83" s="6955" t="s">
        <v>2459</v>
      </c>
      <c r="E83" s="6955" t="s">
        <v>2460</v>
      </c>
      <c r="F83" s="6955" t="s">
        <v>2461</v>
      </c>
      <c r="G83" s="6955" t="s">
        <v>24</v>
      </c>
      <c r="H83" s="6955" t="s">
        <v>24</v>
      </c>
      <c r="I83" s="6955" t="s">
        <v>719</v>
      </c>
    </row>
    <row customHeight="1" ht="11.25">
      <c r="A84" s="6955" t="s">
        <v>2182</v>
      </c>
      <c r="B84" s="6955" t="s">
        <v>14</v>
      </c>
      <c r="C84" s="6955" t="s">
        <v>2462</v>
      </c>
      <c r="D84" s="6955" t="s">
        <v>2463</v>
      </c>
      <c r="E84" s="6955" t="s">
        <v>2464</v>
      </c>
      <c r="F84" s="6955" t="s">
        <v>2245</v>
      </c>
      <c r="G84" s="6955" t="s">
        <v>2325</v>
      </c>
      <c r="H84" s="6955" t="s">
        <v>24</v>
      </c>
      <c r="I84" s="6955" t="s">
        <v>719</v>
      </c>
    </row>
    <row customHeight="1" ht="11.25">
      <c r="A85" s="6955" t="s">
        <v>2182</v>
      </c>
      <c r="B85" s="6955" t="s">
        <v>14</v>
      </c>
      <c r="C85" s="6955" t="s">
        <v>2465</v>
      </c>
      <c r="D85" s="6955" t="s">
        <v>2466</v>
      </c>
      <c r="E85" s="6955" t="s">
        <v>2467</v>
      </c>
      <c r="F85" s="6955" t="s">
        <v>2382</v>
      </c>
      <c r="G85" s="6955" t="s">
        <v>24</v>
      </c>
      <c r="H85" s="6955" t="s">
        <v>24</v>
      </c>
      <c r="I85" s="6955" t="s">
        <v>719</v>
      </c>
    </row>
    <row customHeight="1" ht="11.25">
      <c r="A86" s="6955" t="s">
        <v>2182</v>
      </c>
      <c r="B86" s="6955" t="s">
        <v>14</v>
      </c>
      <c r="C86" s="6955" t="s">
        <v>2468</v>
      </c>
      <c r="D86" s="6955" t="s">
        <v>2469</v>
      </c>
      <c r="E86" s="6955" t="s">
        <v>2470</v>
      </c>
      <c r="F86" s="6955" t="s">
        <v>2208</v>
      </c>
      <c r="G86" s="6955" t="s">
        <v>24</v>
      </c>
      <c r="H86" s="6955" t="s">
        <v>24</v>
      </c>
      <c r="I86" s="6955" t="s">
        <v>719</v>
      </c>
    </row>
    <row customHeight="1" ht="11.25">
      <c r="A87" s="6955" t="s">
        <v>2182</v>
      </c>
      <c r="B87" s="6955" t="s">
        <v>14</v>
      </c>
      <c r="C87" s="6955" t="s">
        <v>2471</v>
      </c>
      <c r="D87" s="6955" t="s">
        <v>2472</v>
      </c>
      <c r="E87" s="6955" t="s">
        <v>2473</v>
      </c>
      <c r="F87" s="6955" t="s">
        <v>2306</v>
      </c>
      <c r="G87" s="6955" t="s">
        <v>24</v>
      </c>
      <c r="H87" s="6955" t="s">
        <v>24</v>
      </c>
      <c r="I87" s="6955" t="s">
        <v>719</v>
      </c>
    </row>
    <row customHeight="1" ht="11.25">
      <c r="A88" s="6955" t="s">
        <v>2182</v>
      </c>
      <c r="B88" s="6955" t="s">
        <v>14</v>
      </c>
      <c r="C88" s="6955" t="s">
        <v>2474</v>
      </c>
      <c r="D88" s="6955" t="s">
        <v>2475</v>
      </c>
      <c r="E88" s="6955" t="s">
        <v>2476</v>
      </c>
      <c r="F88" s="6955" t="s">
        <v>2230</v>
      </c>
      <c r="G88" s="6955" t="s">
        <v>24</v>
      </c>
      <c r="H88" s="6955" t="s">
        <v>24</v>
      </c>
      <c r="I88" s="6955" t="s">
        <v>719</v>
      </c>
    </row>
    <row customHeight="1" ht="11.25">
      <c r="A89" s="6955" t="s">
        <v>2182</v>
      </c>
      <c r="B89" s="6955" t="s">
        <v>14</v>
      </c>
      <c r="C89" s="6955" t="s">
        <v>2477</v>
      </c>
      <c r="D89" s="6955" t="s">
        <v>2478</v>
      </c>
      <c r="E89" s="6955" t="s">
        <v>2479</v>
      </c>
      <c r="F89" s="6955" t="s">
        <v>2230</v>
      </c>
      <c r="G89" s="6955" t="s">
        <v>24</v>
      </c>
      <c r="H89" s="6955" t="s">
        <v>24</v>
      </c>
      <c r="I89" s="6955" t="s">
        <v>719</v>
      </c>
    </row>
    <row customHeight="1" ht="11.25">
      <c r="A90" s="6955" t="s">
        <v>2182</v>
      </c>
      <c r="B90" s="6955" t="s">
        <v>14</v>
      </c>
      <c r="C90" s="6955" t="s">
        <v>2480</v>
      </c>
      <c r="D90" s="6955" t="s">
        <v>2481</v>
      </c>
      <c r="E90" s="6955" t="s">
        <v>2482</v>
      </c>
      <c r="F90" s="6955" t="s">
        <v>2310</v>
      </c>
      <c r="G90" s="6955" t="s">
        <v>24</v>
      </c>
      <c r="H90" s="6955" t="s">
        <v>24</v>
      </c>
      <c r="I90" s="6955" t="s">
        <v>719</v>
      </c>
    </row>
    <row customHeight="1" ht="11.25">
      <c r="A91" s="6955" t="s">
        <v>2182</v>
      </c>
      <c r="B91" s="6955" t="s">
        <v>14</v>
      </c>
      <c r="C91" s="6955" t="s">
        <v>2483</v>
      </c>
      <c r="D91" s="6955" t="s">
        <v>2484</v>
      </c>
      <c r="E91" s="6955" t="s">
        <v>2485</v>
      </c>
      <c r="F91" s="6955" t="s">
        <v>2245</v>
      </c>
      <c r="G91" s="6955" t="s">
        <v>24</v>
      </c>
      <c r="H91" s="6955" t="s">
        <v>24</v>
      </c>
      <c r="I91" s="6955" t="s">
        <v>719</v>
      </c>
    </row>
    <row customHeight="1" ht="11.25">
      <c r="A92" s="6955" t="s">
        <v>2182</v>
      </c>
      <c r="B92" s="6955" t="s">
        <v>14</v>
      </c>
      <c r="C92" s="6955" t="s">
        <v>2486</v>
      </c>
      <c r="D92" s="6955" t="s">
        <v>2487</v>
      </c>
      <c r="E92" s="6955" t="s">
        <v>2488</v>
      </c>
      <c r="F92" s="6955" t="s">
        <v>2230</v>
      </c>
      <c r="G92" s="6955" t="s">
        <v>24</v>
      </c>
      <c r="H92" s="6955" t="s">
        <v>24</v>
      </c>
      <c r="I92" s="6955" t="s">
        <v>719</v>
      </c>
    </row>
    <row customHeight="1" ht="11.25">
      <c r="A93" s="6955" t="s">
        <v>2182</v>
      </c>
      <c r="B93" s="6955" t="s">
        <v>14</v>
      </c>
      <c r="C93" s="6955" t="s">
        <v>2489</v>
      </c>
      <c r="D93" s="6955" t="s">
        <v>2490</v>
      </c>
      <c r="E93" s="6955" t="s">
        <v>2491</v>
      </c>
      <c r="F93" s="6955" t="s">
        <v>2426</v>
      </c>
      <c r="G93" s="6955" t="s">
        <v>24</v>
      </c>
      <c r="H93" s="6955" t="s">
        <v>24</v>
      </c>
      <c r="I93" s="6955" t="s">
        <v>719</v>
      </c>
    </row>
    <row customHeight="1" ht="11.25">
      <c r="A94" s="6955" t="s">
        <v>2182</v>
      </c>
      <c r="B94" s="6955" t="s">
        <v>14</v>
      </c>
      <c r="C94" s="6955" t="s">
        <v>2492</v>
      </c>
      <c r="D94" s="6955" t="s">
        <v>2493</v>
      </c>
      <c r="E94" s="6955" t="s">
        <v>2494</v>
      </c>
      <c r="F94" s="6955" t="s">
        <v>2245</v>
      </c>
      <c r="G94" s="6955" t="s">
        <v>24</v>
      </c>
      <c r="H94" s="6955" t="s">
        <v>24</v>
      </c>
      <c r="I94" s="6955" t="s">
        <v>719</v>
      </c>
    </row>
    <row customHeight="1" ht="11.25">
      <c r="A95" s="6955" t="s">
        <v>2182</v>
      </c>
      <c r="B95" s="6955" t="s">
        <v>14</v>
      </c>
      <c r="C95" s="6955" t="s">
        <v>2495</v>
      </c>
      <c r="D95" s="6955" t="s">
        <v>2496</v>
      </c>
      <c r="E95" s="6955" t="s">
        <v>2497</v>
      </c>
      <c r="F95" s="6955" t="s">
        <v>2426</v>
      </c>
      <c r="G95" s="6955" t="s">
        <v>24</v>
      </c>
      <c r="H95" s="6955" t="s">
        <v>24</v>
      </c>
      <c r="I95" s="6955" t="s">
        <v>719</v>
      </c>
    </row>
    <row customHeight="1" ht="11.25">
      <c r="A96" s="6955" t="s">
        <v>2182</v>
      </c>
      <c r="B96" s="6955" t="s">
        <v>14</v>
      </c>
      <c r="C96" s="6955" t="s">
        <v>2498</v>
      </c>
      <c r="D96" s="6955" t="s">
        <v>2499</v>
      </c>
      <c r="E96" s="6955" t="s">
        <v>2500</v>
      </c>
      <c r="F96" s="6955" t="s">
        <v>2426</v>
      </c>
      <c r="G96" s="6955" t="s">
        <v>2501</v>
      </c>
      <c r="H96" s="6955" t="s">
        <v>24</v>
      </c>
      <c r="I96" s="6955" t="s">
        <v>719</v>
      </c>
    </row>
    <row customHeight="1" ht="11.25">
      <c r="A97" s="6955" t="s">
        <v>2182</v>
      </c>
      <c r="B97" s="6955" t="s">
        <v>14</v>
      </c>
      <c r="C97" s="6955" t="s">
        <v>2502</v>
      </c>
      <c r="D97" s="6955" t="s">
        <v>2503</v>
      </c>
      <c r="E97" s="6955" t="s">
        <v>2504</v>
      </c>
      <c r="F97" s="6955" t="s">
        <v>2204</v>
      </c>
      <c r="G97" s="6955" t="s">
        <v>2501</v>
      </c>
      <c r="H97" s="6955" t="s">
        <v>24</v>
      </c>
      <c r="I97" s="6955" t="s">
        <v>719</v>
      </c>
    </row>
    <row customHeight="1" ht="11.25">
      <c r="A98" s="6955" t="s">
        <v>2182</v>
      </c>
      <c r="B98" s="6955" t="s">
        <v>14</v>
      </c>
      <c r="C98" s="6955" t="s">
        <v>2505</v>
      </c>
      <c r="D98" s="6955" t="s">
        <v>2506</v>
      </c>
      <c r="E98" s="6955" t="s">
        <v>2507</v>
      </c>
      <c r="F98" s="6955" t="s">
        <v>2306</v>
      </c>
      <c r="G98" s="6955" t="s">
        <v>24</v>
      </c>
      <c r="H98" s="6955" t="s">
        <v>24</v>
      </c>
      <c r="I98" s="6955" t="s">
        <v>719</v>
      </c>
    </row>
    <row customHeight="1" ht="11.25">
      <c r="A99" s="6955" t="s">
        <v>2182</v>
      </c>
      <c r="B99" s="6955" t="s">
        <v>14</v>
      </c>
      <c r="C99" s="6955" t="s">
        <v>2508</v>
      </c>
      <c r="D99" s="6955" t="s">
        <v>2509</v>
      </c>
      <c r="E99" s="6955" t="s">
        <v>2510</v>
      </c>
      <c r="F99" s="6955" t="s">
        <v>2204</v>
      </c>
      <c r="G99" s="6955" t="s">
        <v>24</v>
      </c>
      <c r="H99" s="6955" t="s">
        <v>2511</v>
      </c>
      <c r="I99" s="6955" t="s">
        <v>719</v>
      </c>
    </row>
    <row customHeight="1" ht="11.25">
      <c r="A100" s="6955" t="s">
        <v>2182</v>
      </c>
      <c r="B100" s="6955" t="s">
        <v>14</v>
      </c>
      <c r="C100" s="6955" t="s">
        <v>2512</v>
      </c>
      <c r="D100" s="6955" t="s">
        <v>2513</v>
      </c>
      <c r="E100" s="6955" t="s">
        <v>2514</v>
      </c>
      <c r="F100" s="6955" t="s">
        <v>2241</v>
      </c>
      <c r="G100" s="6955" t="s">
        <v>24</v>
      </c>
      <c r="H100" s="6955" t="s">
        <v>2515</v>
      </c>
      <c r="I100" s="6955" t="s">
        <v>719</v>
      </c>
    </row>
    <row customHeight="1" ht="11.25">
      <c r="A101" s="6955" t="s">
        <v>2182</v>
      </c>
      <c r="B101" s="6955" t="s">
        <v>14</v>
      </c>
      <c r="C101" s="6955" t="s">
        <v>2516</v>
      </c>
      <c r="D101" s="6955" t="s">
        <v>2517</v>
      </c>
      <c r="E101" s="6955" t="s">
        <v>2518</v>
      </c>
      <c r="F101" s="6955" t="s">
        <v>2519</v>
      </c>
      <c r="G101" s="6955" t="s">
        <v>24</v>
      </c>
      <c r="H101" s="6955" t="s">
        <v>24</v>
      </c>
      <c r="I101" s="6955" t="s">
        <v>719</v>
      </c>
    </row>
    <row customHeight="1" ht="11.25">
      <c r="A102" s="6955" t="s">
        <v>2182</v>
      </c>
      <c r="B102" s="6955" t="s">
        <v>14</v>
      </c>
      <c r="C102" s="6955" t="s">
        <v>2520</v>
      </c>
      <c r="D102" s="6955" t="s">
        <v>2521</v>
      </c>
      <c r="E102" s="6955" t="s">
        <v>2522</v>
      </c>
      <c r="F102" s="6955" t="s">
        <v>2204</v>
      </c>
      <c r="G102" s="6955" t="s">
        <v>24</v>
      </c>
      <c r="H102" s="6955" t="s">
        <v>24</v>
      </c>
      <c r="I102" s="6955" t="s">
        <v>719</v>
      </c>
    </row>
    <row customHeight="1" ht="11.25">
      <c r="A103" s="6955" t="s">
        <v>2182</v>
      </c>
      <c r="B103" s="6955" t="s">
        <v>14</v>
      </c>
      <c r="C103" s="6955" t="s">
        <v>2523</v>
      </c>
      <c r="D103" s="6955" t="s">
        <v>2524</v>
      </c>
      <c r="E103" s="6955" t="s">
        <v>2525</v>
      </c>
      <c r="F103" s="6955" t="s">
        <v>2204</v>
      </c>
      <c r="G103" s="6955" t="s">
        <v>24</v>
      </c>
      <c r="H103" s="6955" t="s">
        <v>2526</v>
      </c>
      <c r="I103" s="6955" t="s">
        <v>719</v>
      </c>
    </row>
    <row customHeight="1" ht="11.25">
      <c r="A104" s="6955" t="s">
        <v>2182</v>
      </c>
      <c r="B104" s="6955" t="s">
        <v>14</v>
      </c>
      <c r="C104" s="6955" t="s">
        <v>2527</v>
      </c>
      <c r="D104" s="6955" t="s">
        <v>2528</v>
      </c>
      <c r="E104" s="6955" t="s">
        <v>2529</v>
      </c>
      <c r="F104" s="6955" t="s">
        <v>2204</v>
      </c>
      <c r="G104" s="6955" t="s">
        <v>24</v>
      </c>
      <c r="H104" s="6955" t="s">
        <v>24</v>
      </c>
      <c r="I104" s="6955" t="s">
        <v>719</v>
      </c>
    </row>
    <row customHeight="1" ht="11.25">
      <c r="A105" s="6955" t="s">
        <v>2182</v>
      </c>
      <c r="B105" s="6955" t="s">
        <v>14</v>
      </c>
      <c r="C105" s="6955" t="s">
        <v>2530</v>
      </c>
      <c r="D105" s="6955" t="s">
        <v>2531</v>
      </c>
      <c r="E105" s="6955" t="s">
        <v>2532</v>
      </c>
      <c r="F105" s="6955" t="s">
        <v>2204</v>
      </c>
      <c r="G105" s="6955" t="s">
        <v>24</v>
      </c>
      <c r="H105" s="6955" t="s">
        <v>24</v>
      </c>
      <c r="I105" s="6955" t="s">
        <v>719</v>
      </c>
    </row>
    <row customHeight="1" ht="11.25">
      <c r="A106" s="6955" t="s">
        <v>2182</v>
      </c>
      <c r="B106" s="6955" t="s">
        <v>14</v>
      </c>
      <c r="C106" s="6955" t="s">
        <v>2533</v>
      </c>
      <c r="D106" s="6955" t="s">
        <v>2534</v>
      </c>
      <c r="E106" s="6955" t="s">
        <v>2535</v>
      </c>
      <c r="F106" s="6955" t="s">
        <v>2382</v>
      </c>
      <c r="G106" s="6955" t="s">
        <v>2501</v>
      </c>
      <c r="H106" s="6955" t="s">
        <v>24</v>
      </c>
      <c r="I106" s="6955" t="s">
        <v>719</v>
      </c>
    </row>
    <row customHeight="1" ht="11.25">
      <c r="A107" s="6955" t="s">
        <v>2182</v>
      </c>
      <c r="B107" s="6955" t="s">
        <v>14</v>
      </c>
      <c r="C107" s="6955" t="s">
        <v>2536</v>
      </c>
      <c r="D107" s="6955" t="s">
        <v>2537</v>
      </c>
      <c r="E107" s="6955" t="s">
        <v>2538</v>
      </c>
      <c r="F107" s="6955" t="s">
        <v>2204</v>
      </c>
      <c r="G107" s="6955" t="s">
        <v>24</v>
      </c>
      <c r="H107" s="6955" t="s">
        <v>24</v>
      </c>
      <c r="I107" s="6955" t="s">
        <v>719</v>
      </c>
    </row>
    <row customHeight="1" ht="11.25">
      <c r="A108" s="6955" t="s">
        <v>2182</v>
      </c>
      <c r="B108" s="6955" t="s">
        <v>14</v>
      </c>
      <c r="C108" s="6955" t="s">
        <v>2539</v>
      </c>
      <c r="D108" s="6955" t="s">
        <v>2540</v>
      </c>
      <c r="E108" s="6955" t="s">
        <v>2541</v>
      </c>
      <c r="F108" s="6955" t="s">
        <v>2310</v>
      </c>
      <c r="G108" s="6955" t="s">
        <v>24</v>
      </c>
      <c r="H108" s="6955" t="s">
        <v>24</v>
      </c>
      <c r="I108" s="6955" t="s">
        <v>719</v>
      </c>
    </row>
    <row customHeight="1" ht="11.25">
      <c r="A109" s="6955" t="s">
        <v>2182</v>
      </c>
      <c r="B109" s="6955" t="s">
        <v>14</v>
      </c>
      <c r="C109" s="6955" t="s">
        <v>2542</v>
      </c>
      <c r="D109" s="6955" t="s">
        <v>2540</v>
      </c>
      <c r="E109" s="6955" t="s">
        <v>2543</v>
      </c>
      <c r="F109" s="6955" t="s">
        <v>2519</v>
      </c>
      <c r="G109" s="6955" t="s">
        <v>24</v>
      </c>
      <c r="H109" s="6955" t="s">
        <v>24</v>
      </c>
      <c r="I109" s="6955" t="s">
        <v>719</v>
      </c>
    </row>
    <row customHeight="1" ht="11.25">
      <c r="A110" s="6955" t="s">
        <v>2182</v>
      </c>
      <c r="B110" s="6955" t="s">
        <v>14</v>
      </c>
      <c r="C110" s="6955" t="s">
        <v>2544</v>
      </c>
      <c r="D110" s="6955" t="s">
        <v>2545</v>
      </c>
      <c r="E110" s="6955" t="s">
        <v>2546</v>
      </c>
      <c r="F110" s="6955" t="s">
        <v>2204</v>
      </c>
      <c r="G110" s="6955" t="s">
        <v>24</v>
      </c>
      <c r="H110" s="6955" t="s">
        <v>24</v>
      </c>
      <c r="I110" s="6955" t="s">
        <v>719</v>
      </c>
    </row>
    <row customHeight="1" ht="11.25">
      <c r="A111" s="6955" t="s">
        <v>2182</v>
      </c>
      <c r="B111" s="6955" t="s">
        <v>14</v>
      </c>
      <c r="C111" s="6955" t="s">
        <v>2547</v>
      </c>
      <c r="D111" s="6955" t="s">
        <v>2548</v>
      </c>
      <c r="E111" s="6955" t="s">
        <v>2549</v>
      </c>
      <c r="F111" s="6955" t="s">
        <v>2245</v>
      </c>
      <c r="G111" s="6955" t="s">
        <v>24</v>
      </c>
      <c r="H111" s="6955" t="s">
        <v>24</v>
      </c>
      <c r="I111" s="6955" t="s">
        <v>719</v>
      </c>
    </row>
    <row customHeight="1" ht="11.25">
      <c r="A112" s="6955" t="s">
        <v>2182</v>
      </c>
      <c r="B112" s="6955" t="s">
        <v>14</v>
      </c>
      <c r="C112" s="6955" t="s">
        <v>2550</v>
      </c>
      <c r="D112" s="6955" t="s">
        <v>2551</v>
      </c>
      <c r="E112" s="6955" t="s">
        <v>2552</v>
      </c>
      <c r="F112" s="6955" t="s">
        <v>2208</v>
      </c>
      <c r="G112" s="6955" t="s">
        <v>24</v>
      </c>
      <c r="H112" s="6955" t="s">
        <v>24</v>
      </c>
      <c r="I112" s="6955" t="s">
        <v>719</v>
      </c>
    </row>
    <row customHeight="1" ht="11.25">
      <c r="A113" s="6955" t="s">
        <v>2182</v>
      </c>
      <c r="B113" s="6955" t="s">
        <v>14</v>
      </c>
      <c r="C113" s="6955" t="s">
        <v>2553</v>
      </c>
      <c r="D113" s="6955" t="s">
        <v>2554</v>
      </c>
      <c r="E113" s="6955" t="s">
        <v>2555</v>
      </c>
      <c r="F113" s="6955" t="s">
        <v>2306</v>
      </c>
      <c r="G113" s="6955" t="s">
        <v>24</v>
      </c>
      <c r="H113" s="6955" t="s">
        <v>24</v>
      </c>
      <c r="I113" s="6955" t="s">
        <v>719</v>
      </c>
    </row>
    <row customHeight="1" ht="11.25">
      <c r="A114" s="6955" t="s">
        <v>2182</v>
      </c>
      <c r="B114" s="6955" t="s">
        <v>14</v>
      </c>
      <c r="C114" s="6955" t="s">
        <v>2556</v>
      </c>
      <c r="D114" s="6955" t="s">
        <v>2557</v>
      </c>
      <c r="E114" s="6955" t="s">
        <v>2558</v>
      </c>
      <c r="F114" s="6955" t="s">
        <v>2204</v>
      </c>
      <c r="G114" s="6955" t="s">
        <v>24</v>
      </c>
      <c r="H114" s="6955" t="s">
        <v>2559</v>
      </c>
      <c r="I114" s="6955" t="s">
        <v>719</v>
      </c>
    </row>
    <row customHeight="1" ht="11.25">
      <c r="A115" s="6955" t="s">
        <v>2182</v>
      </c>
      <c r="B115" s="6955" t="s">
        <v>14</v>
      </c>
      <c r="C115" s="6955" t="s">
        <v>2560</v>
      </c>
      <c r="D115" s="6955" t="s">
        <v>2561</v>
      </c>
      <c r="E115" s="6955" t="s">
        <v>2562</v>
      </c>
      <c r="F115" s="6955" t="s">
        <v>2382</v>
      </c>
      <c r="G115" s="6955" t="s">
        <v>24</v>
      </c>
      <c r="H115" s="6955" t="s">
        <v>24</v>
      </c>
      <c r="I115" s="6955" t="s">
        <v>719</v>
      </c>
    </row>
    <row customHeight="1" ht="11.25">
      <c r="A116" s="6955" t="s">
        <v>2182</v>
      </c>
      <c r="B116" s="6955" t="s">
        <v>14</v>
      </c>
      <c r="C116" s="6955" t="s">
        <v>2563</v>
      </c>
      <c r="D116" s="6955" t="s">
        <v>2564</v>
      </c>
      <c r="E116" s="6955" t="s">
        <v>2565</v>
      </c>
      <c r="F116" s="6955" t="s">
        <v>2310</v>
      </c>
      <c r="G116" s="6955" t="s">
        <v>24</v>
      </c>
      <c r="H116" s="6955" t="s">
        <v>24</v>
      </c>
      <c r="I116" s="6955" t="s">
        <v>719</v>
      </c>
    </row>
    <row customHeight="1" ht="11.25">
      <c r="A117" s="6955" t="s">
        <v>2182</v>
      </c>
      <c r="B117" s="6955" t="s">
        <v>14</v>
      </c>
      <c r="C117" s="6955" t="s">
        <v>2566</v>
      </c>
      <c r="D117" s="6955" t="s">
        <v>2567</v>
      </c>
      <c r="E117" s="6955" t="s">
        <v>2568</v>
      </c>
      <c r="F117" s="6955" t="s">
        <v>2382</v>
      </c>
      <c r="G117" s="6955" t="s">
        <v>2415</v>
      </c>
      <c r="H117" s="6955" t="s">
        <v>24</v>
      </c>
      <c r="I117" s="6955" t="s">
        <v>719</v>
      </c>
    </row>
    <row customHeight="1" ht="11.25">
      <c r="A118" s="6955" t="s">
        <v>2182</v>
      </c>
      <c r="B118" s="6955" t="s">
        <v>14</v>
      </c>
      <c r="C118" s="6955" t="s">
        <v>2569</v>
      </c>
      <c r="D118" s="6955" t="s">
        <v>2570</v>
      </c>
      <c r="E118" s="6955" t="s">
        <v>2571</v>
      </c>
      <c r="F118" s="6955" t="s">
        <v>2426</v>
      </c>
      <c r="G118" s="6955" t="s">
        <v>24</v>
      </c>
      <c r="H118" s="6955" t="s">
        <v>24</v>
      </c>
      <c r="I118" s="6955" t="s">
        <v>719</v>
      </c>
    </row>
    <row customHeight="1" ht="11.25">
      <c r="A119" s="6955" t="s">
        <v>2182</v>
      </c>
      <c r="B119" s="6955" t="s">
        <v>14</v>
      </c>
      <c r="C119" s="6955" t="s">
        <v>2572</v>
      </c>
      <c r="D119" s="6955" t="s">
        <v>2573</v>
      </c>
      <c r="E119" s="6955" t="s">
        <v>2574</v>
      </c>
      <c r="F119" s="6955" t="s">
        <v>2382</v>
      </c>
      <c r="G119" s="6955" t="s">
        <v>2501</v>
      </c>
      <c r="H119" s="6955" t="s">
        <v>24</v>
      </c>
      <c r="I119" s="6955" t="s">
        <v>719</v>
      </c>
    </row>
    <row customHeight="1" ht="11.25">
      <c r="A120" s="6955" t="s">
        <v>2182</v>
      </c>
      <c r="B120" s="6955" t="s">
        <v>14</v>
      </c>
      <c r="C120" s="6955" t="s">
        <v>2575</v>
      </c>
      <c r="D120" s="6955" t="s">
        <v>2576</v>
      </c>
      <c r="E120" s="6955" t="s">
        <v>2577</v>
      </c>
      <c r="F120" s="6955" t="s">
        <v>2289</v>
      </c>
      <c r="G120" s="6955" t="s">
        <v>24</v>
      </c>
      <c r="H120" s="6955" t="s">
        <v>24</v>
      </c>
      <c r="I120" s="6955" t="s">
        <v>719</v>
      </c>
    </row>
    <row customHeight="1" ht="11.25">
      <c r="A121" s="6955" t="s">
        <v>2182</v>
      </c>
      <c r="B121" s="6955" t="s">
        <v>14</v>
      </c>
      <c r="C121" s="6955" t="s">
        <v>2578</v>
      </c>
      <c r="D121" s="6955" t="s">
        <v>2579</v>
      </c>
      <c r="E121" s="6955" t="s">
        <v>2580</v>
      </c>
      <c r="F121" s="6955" t="s">
        <v>2204</v>
      </c>
      <c r="G121" s="6955" t="s">
        <v>24</v>
      </c>
      <c r="H121" s="6955" t="s">
        <v>24</v>
      </c>
      <c r="I121" s="6955" t="s">
        <v>719</v>
      </c>
    </row>
    <row customHeight="1" ht="11.25">
      <c r="A122" s="6955" t="s">
        <v>2182</v>
      </c>
      <c r="B122" s="6955" t="s">
        <v>14</v>
      </c>
      <c r="C122" s="6955" t="s">
        <v>2581</v>
      </c>
      <c r="D122" s="6955" t="s">
        <v>2582</v>
      </c>
      <c r="E122" s="6955" t="s">
        <v>2583</v>
      </c>
      <c r="F122" s="6955" t="s">
        <v>2382</v>
      </c>
      <c r="G122" s="6955" t="s">
        <v>24</v>
      </c>
      <c r="H122" s="6955" t="s">
        <v>24</v>
      </c>
      <c r="I122" s="6955" t="s">
        <v>719</v>
      </c>
    </row>
    <row customHeight="1" ht="11.25">
      <c r="A123" s="6955" t="s">
        <v>2182</v>
      </c>
      <c r="B123" s="6955" t="s">
        <v>14</v>
      </c>
      <c r="C123" s="6955" t="s">
        <v>2584</v>
      </c>
      <c r="D123" s="6955" t="s">
        <v>2585</v>
      </c>
      <c r="E123" s="6955" t="s">
        <v>2586</v>
      </c>
      <c r="F123" s="6955" t="s">
        <v>2382</v>
      </c>
      <c r="G123" s="6955" t="s">
        <v>24</v>
      </c>
      <c r="H123" s="6955" t="s">
        <v>24</v>
      </c>
      <c r="I123" s="6955" t="s">
        <v>719</v>
      </c>
    </row>
    <row customHeight="1" ht="11.25">
      <c r="A124" s="6955" t="s">
        <v>2182</v>
      </c>
      <c r="B124" s="6955" t="s">
        <v>14</v>
      </c>
      <c r="C124" s="6955" t="s">
        <v>2587</v>
      </c>
      <c r="D124" s="6955" t="s">
        <v>2588</v>
      </c>
      <c r="E124" s="6955" t="s">
        <v>2589</v>
      </c>
      <c r="F124" s="6955" t="s">
        <v>2590</v>
      </c>
      <c r="G124" s="6955" t="s">
        <v>24</v>
      </c>
      <c r="H124" s="6955" t="s">
        <v>24</v>
      </c>
      <c r="I124" s="6955" t="s">
        <v>719</v>
      </c>
    </row>
    <row customHeight="1" ht="11.25">
      <c r="A125" s="6955" t="s">
        <v>2182</v>
      </c>
      <c r="B125" s="6955" t="s">
        <v>14</v>
      </c>
      <c r="C125" s="6955" t="s">
        <v>2591</v>
      </c>
      <c r="D125" s="6955" t="s">
        <v>2592</v>
      </c>
      <c r="E125" s="6955" t="s">
        <v>2593</v>
      </c>
      <c r="F125" s="6955" t="s">
        <v>2371</v>
      </c>
      <c r="G125" s="6955" t="s">
        <v>24</v>
      </c>
      <c r="H125" s="6955" t="s">
        <v>24</v>
      </c>
      <c r="I125" s="6955" t="s">
        <v>719</v>
      </c>
    </row>
    <row customHeight="1" ht="11.25">
      <c r="A126" s="6955" t="s">
        <v>2182</v>
      </c>
      <c r="B126" s="6955" t="s">
        <v>14</v>
      </c>
      <c r="C126" s="6955" t="s">
        <v>2594</v>
      </c>
      <c r="D126" s="6955" t="s">
        <v>2595</v>
      </c>
      <c r="E126" s="6955" t="s">
        <v>2596</v>
      </c>
      <c r="F126" s="6955" t="s">
        <v>2310</v>
      </c>
      <c r="G126" s="6955" t="s">
        <v>24</v>
      </c>
      <c r="H126" s="6955" t="s">
        <v>24</v>
      </c>
      <c r="I126" s="6955" t="s">
        <v>719</v>
      </c>
    </row>
    <row customHeight="1" ht="11.25">
      <c r="A127" s="6955" t="s">
        <v>2182</v>
      </c>
      <c r="B127" s="6955" t="s">
        <v>14</v>
      </c>
      <c r="C127" s="6955" t="s">
        <v>2597</v>
      </c>
      <c r="D127" s="6955" t="s">
        <v>2598</v>
      </c>
      <c r="E127" s="6955" t="s">
        <v>2599</v>
      </c>
      <c r="F127" s="6955" t="s">
        <v>2600</v>
      </c>
      <c r="G127" s="6955" t="s">
        <v>24</v>
      </c>
      <c r="H127" s="6955" t="s">
        <v>24</v>
      </c>
      <c r="I127" s="6955" t="s">
        <v>719</v>
      </c>
    </row>
    <row customHeight="1" ht="11.25">
      <c r="A128" s="6955" t="s">
        <v>2182</v>
      </c>
      <c r="B128" s="6955" t="s">
        <v>14</v>
      </c>
      <c r="C128" s="6955" t="s">
        <v>2601</v>
      </c>
      <c r="D128" s="6955" t="s">
        <v>2602</v>
      </c>
      <c r="E128" s="6955" t="s">
        <v>2603</v>
      </c>
      <c r="F128" s="6955" t="s">
        <v>2306</v>
      </c>
      <c r="G128" s="6955" t="s">
        <v>24</v>
      </c>
      <c r="H128" s="6955" t="s">
        <v>24</v>
      </c>
      <c r="I128" s="6955" t="s">
        <v>719</v>
      </c>
    </row>
    <row customHeight="1" ht="11.25">
      <c r="A129" s="6955" t="s">
        <v>2182</v>
      </c>
      <c r="B129" s="6955" t="s">
        <v>14</v>
      </c>
      <c r="C129" s="6955" t="s">
        <v>2604</v>
      </c>
      <c r="D129" s="6955" t="s">
        <v>2605</v>
      </c>
      <c r="E129" s="6955" t="s">
        <v>2606</v>
      </c>
      <c r="F129" s="6955" t="s">
        <v>2382</v>
      </c>
      <c r="G129" s="6955" t="s">
        <v>2607</v>
      </c>
      <c r="H129" s="6955" t="s">
        <v>24</v>
      </c>
      <c r="I129" s="6955" t="s">
        <v>719</v>
      </c>
    </row>
    <row customHeight="1" ht="11.25">
      <c r="A130" s="6955" t="s">
        <v>2182</v>
      </c>
      <c r="B130" s="6955" t="s">
        <v>14</v>
      </c>
      <c r="C130" s="6955" t="s">
        <v>2608</v>
      </c>
      <c r="D130" s="6955" t="s">
        <v>2609</v>
      </c>
      <c r="E130" s="6955" t="s">
        <v>2610</v>
      </c>
      <c r="F130" s="6955" t="s">
        <v>2382</v>
      </c>
      <c r="G130" s="6955" t="s">
        <v>2361</v>
      </c>
      <c r="H130" s="6955" t="s">
        <v>24</v>
      </c>
      <c r="I130" s="6955" t="s">
        <v>719</v>
      </c>
    </row>
    <row customHeight="1" ht="11.25">
      <c r="A131" s="6955" t="s">
        <v>2182</v>
      </c>
      <c r="B131" s="6955" t="s">
        <v>14</v>
      </c>
      <c r="C131" s="6955" t="s">
        <v>2611</v>
      </c>
      <c r="D131" s="6955" t="s">
        <v>2612</v>
      </c>
      <c r="E131" s="6955" t="s">
        <v>2613</v>
      </c>
      <c r="F131" s="6955" t="s">
        <v>2371</v>
      </c>
      <c r="G131" s="6955" t="s">
        <v>24</v>
      </c>
      <c r="H131" s="6955" t="s">
        <v>24</v>
      </c>
      <c r="I131" s="6955" t="s">
        <v>719</v>
      </c>
    </row>
    <row customHeight="1" ht="11.25">
      <c r="A132" s="6955" t="s">
        <v>2182</v>
      </c>
      <c r="B132" s="6955" t="s">
        <v>14</v>
      </c>
      <c r="C132" s="6955" t="s">
        <v>2614</v>
      </c>
      <c r="D132" s="6955" t="s">
        <v>2615</v>
      </c>
      <c r="E132" s="6955" t="s">
        <v>2616</v>
      </c>
      <c r="F132" s="6955" t="s">
        <v>2371</v>
      </c>
      <c r="G132" s="6955" t="s">
        <v>24</v>
      </c>
      <c r="H132" s="6955" t="s">
        <v>24</v>
      </c>
      <c r="I132" s="6955" t="s">
        <v>719</v>
      </c>
    </row>
    <row customHeight="1" ht="11.25">
      <c r="A133" s="6955" t="s">
        <v>2182</v>
      </c>
      <c r="B133" s="6955" t="s">
        <v>14</v>
      </c>
      <c r="C133" s="6955" t="s">
        <v>2617</v>
      </c>
      <c r="D133" s="6955" t="s">
        <v>2618</v>
      </c>
      <c r="E133" s="6955" t="s">
        <v>2619</v>
      </c>
      <c r="F133" s="6955" t="s">
        <v>2620</v>
      </c>
      <c r="G133" s="6955" t="s">
        <v>24</v>
      </c>
      <c r="H133" s="6955" t="s">
        <v>24</v>
      </c>
      <c r="I133" s="6955" t="s">
        <v>719</v>
      </c>
    </row>
    <row customHeight="1" ht="11.25">
      <c r="A134" s="6955" t="s">
        <v>2182</v>
      </c>
      <c r="B134" s="6955" t="s">
        <v>14</v>
      </c>
      <c r="C134" s="6955" t="s">
        <v>2621</v>
      </c>
      <c r="D134" s="6955" t="s">
        <v>2622</v>
      </c>
      <c r="E134" s="6955" t="s">
        <v>2623</v>
      </c>
      <c r="F134" s="6955" t="s">
        <v>2382</v>
      </c>
      <c r="G134" s="6955" t="s">
        <v>24</v>
      </c>
      <c r="H134" s="6955" t="s">
        <v>24</v>
      </c>
      <c r="I134" s="6955" t="s">
        <v>719</v>
      </c>
    </row>
    <row customHeight="1" ht="11.25">
      <c r="A135" s="6955" t="s">
        <v>2182</v>
      </c>
      <c r="B135" s="6955" t="s">
        <v>14</v>
      </c>
      <c r="C135" s="6955" t="s">
        <v>2624</v>
      </c>
      <c r="D135" s="6955" t="s">
        <v>2625</v>
      </c>
      <c r="E135" s="6955" t="s">
        <v>2626</v>
      </c>
      <c r="F135" s="6955" t="s">
        <v>2382</v>
      </c>
      <c r="G135" s="6955" t="s">
        <v>2627</v>
      </c>
      <c r="H135" s="6955" t="s">
        <v>24</v>
      </c>
      <c r="I135" s="6955" t="s">
        <v>719</v>
      </c>
    </row>
    <row customHeight="1" ht="11.25">
      <c r="A136" s="6955" t="s">
        <v>2182</v>
      </c>
      <c r="B136" s="6955" t="s">
        <v>14</v>
      </c>
      <c r="C136" s="6955" t="s">
        <v>2628</v>
      </c>
      <c r="D136" s="6955" t="s">
        <v>2629</v>
      </c>
      <c r="E136" s="6955" t="s">
        <v>2630</v>
      </c>
      <c r="F136" s="6955" t="s">
        <v>2219</v>
      </c>
      <c r="G136" s="6955" t="s">
        <v>24</v>
      </c>
      <c r="H136" s="6955" t="s">
        <v>24</v>
      </c>
      <c r="I136" s="6955" t="s">
        <v>719</v>
      </c>
    </row>
    <row customHeight="1" ht="11.25">
      <c r="A137" s="6955" t="s">
        <v>2182</v>
      </c>
      <c r="B137" s="6955" t="s">
        <v>14</v>
      </c>
      <c r="C137" s="6955" t="s">
        <v>2631</v>
      </c>
      <c r="D137" s="6955" t="s">
        <v>2632</v>
      </c>
      <c r="E137" s="6955" t="s">
        <v>2633</v>
      </c>
      <c r="F137" s="6955" t="s">
        <v>2426</v>
      </c>
      <c r="G137" s="6955" t="s">
        <v>24</v>
      </c>
      <c r="H137" s="6955" t="s">
        <v>2634</v>
      </c>
      <c r="I137" s="6955" t="s">
        <v>719</v>
      </c>
    </row>
    <row customHeight="1" ht="11.25">
      <c r="A138" s="6955" t="s">
        <v>2182</v>
      </c>
      <c r="B138" s="6955" t="s">
        <v>14</v>
      </c>
      <c r="C138" s="6955" t="s">
        <v>2635</v>
      </c>
      <c r="D138" s="6955" t="s">
        <v>2636</v>
      </c>
      <c r="E138" s="6955" t="s">
        <v>2637</v>
      </c>
      <c r="F138" s="6955" t="s">
        <v>2208</v>
      </c>
      <c r="G138" s="6955" t="s">
        <v>24</v>
      </c>
      <c r="H138" s="6955" t="s">
        <v>24</v>
      </c>
      <c r="I138" s="6955" t="s">
        <v>719</v>
      </c>
    </row>
    <row customHeight="1" ht="11.25">
      <c r="A139" s="6955" t="s">
        <v>2182</v>
      </c>
      <c r="B139" s="6955" t="s">
        <v>14</v>
      </c>
      <c r="C139" s="6955" t="s">
        <v>2638</v>
      </c>
      <c r="D139" s="6955" t="s">
        <v>2639</v>
      </c>
      <c r="E139" s="6955" t="s">
        <v>2640</v>
      </c>
      <c r="F139" s="6955" t="s">
        <v>2230</v>
      </c>
      <c r="G139" s="6955" t="s">
        <v>24</v>
      </c>
      <c r="H139" s="6955" t="s">
        <v>24</v>
      </c>
      <c r="I139" s="6955" t="s">
        <v>719</v>
      </c>
    </row>
    <row customHeight="1" ht="11.25">
      <c r="A140" s="6955" t="s">
        <v>2182</v>
      </c>
      <c r="B140" s="6955" t="s">
        <v>14</v>
      </c>
      <c r="C140" s="6955" t="s">
        <v>2641</v>
      </c>
      <c r="D140" s="6955" t="s">
        <v>2642</v>
      </c>
      <c r="E140" s="6955" t="s">
        <v>2643</v>
      </c>
      <c r="F140" s="6955" t="s">
        <v>2245</v>
      </c>
      <c r="G140" s="6955" t="s">
        <v>24</v>
      </c>
      <c r="H140" s="6955" t="s">
        <v>24</v>
      </c>
      <c r="I140" s="6955" t="s">
        <v>719</v>
      </c>
    </row>
    <row customHeight="1" ht="11.25">
      <c r="A141" s="6955" t="s">
        <v>2182</v>
      </c>
      <c r="B141" s="6955" t="s">
        <v>14</v>
      </c>
      <c r="C141" s="6955" t="s">
        <v>2644</v>
      </c>
      <c r="D141" s="6955" t="s">
        <v>2645</v>
      </c>
      <c r="E141" s="6955" t="s">
        <v>2646</v>
      </c>
      <c r="F141" s="6955" t="s">
        <v>2647</v>
      </c>
      <c r="G141" s="6955" t="s">
        <v>24</v>
      </c>
      <c r="H141" s="6955" t="s">
        <v>24</v>
      </c>
      <c r="I141" s="6955" t="s">
        <v>719</v>
      </c>
    </row>
    <row customHeight="1" ht="11.25">
      <c r="A142" s="6955" t="s">
        <v>2182</v>
      </c>
      <c r="B142" s="6955" t="s">
        <v>14</v>
      </c>
      <c r="C142" s="6955" t="s">
        <v>2648</v>
      </c>
      <c r="D142" s="6955" t="s">
        <v>2649</v>
      </c>
      <c r="E142" s="6955" t="s">
        <v>2650</v>
      </c>
      <c r="F142" s="6955" t="s">
        <v>2382</v>
      </c>
      <c r="G142" s="6955" t="s">
        <v>24</v>
      </c>
      <c r="H142" s="6955" t="s">
        <v>24</v>
      </c>
      <c r="I142" s="6955" t="s">
        <v>719</v>
      </c>
    </row>
    <row customHeight="1" ht="11.25">
      <c r="A143" s="6955" t="s">
        <v>2182</v>
      </c>
      <c r="B143" s="6955" t="s">
        <v>14</v>
      </c>
      <c r="C143" s="6955" t="s">
        <v>2651</v>
      </c>
      <c r="D143" s="6955" t="s">
        <v>2652</v>
      </c>
      <c r="E143" s="6955" t="s">
        <v>2653</v>
      </c>
      <c r="F143" s="6955" t="s">
        <v>2382</v>
      </c>
      <c r="G143" s="6955" t="s">
        <v>24</v>
      </c>
      <c r="H143" s="6955" t="s">
        <v>24</v>
      </c>
      <c r="I143" s="6955" t="s">
        <v>719</v>
      </c>
    </row>
    <row customHeight="1" ht="11.25">
      <c r="A144" s="6955" t="s">
        <v>2182</v>
      </c>
      <c r="B144" s="6955" t="s">
        <v>14</v>
      </c>
      <c r="C144" s="6955" t="s">
        <v>2654</v>
      </c>
      <c r="D144" s="6955" t="s">
        <v>2655</v>
      </c>
      <c r="E144" s="6955" t="s">
        <v>2656</v>
      </c>
      <c r="F144" s="6955" t="s">
        <v>2306</v>
      </c>
      <c r="G144" s="6955" t="s">
        <v>24</v>
      </c>
      <c r="H144" s="6955" t="s">
        <v>24</v>
      </c>
      <c r="I144" s="6955" t="s">
        <v>719</v>
      </c>
    </row>
    <row customHeight="1" ht="11.25">
      <c r="A145" s="6955" t="s">
        <v>2182</v>
      </c>
      <c r="B145" s="6955" t="s">
        <v>14</v>
      </c>
      <c r="C145" s="6955" t="s">
        <v>2657</v>
      </c>
      <c r="D145" s="6955" t="s">
        <v>2658</v>
      </c>
      <c r="E145" s="6955" t="s">
        <v>2659</v>
      </c>
      <c r="F145" s="6955" t="s">
        <v>2426</v>
      </c>
      <c r="G145" s="6955" t="s">
        <v>2660</v>
      </c>
      <c r="H145" s="6955" t="s">
        <v>24</v>
      </c>
      <c r="I145" s="6955" t="s">
        <v>719</v>
      </c>
    </row>
    <row customHeight="1" ht="11.25">
      <c r="A146" s="6955" t="s">
        <v>2182</v>
      </c>
      <c r="B146" s="6955" t="s">
        <v>14</v>
      </c>
      <c r="C146" s="6955" t="s">
        <v>2661</v>
      </c>
      <c r="D146" s="6955" t="s">
        <v>2662</v>
      </c>
      <c r="E146" s="6955" t="s">
        <v>2663</v>
      </c>
      <c r="F146" s="6955" t="s">
        <v>2664</v>
      </c>
      <c r="G146" s="6955" t="s">
        <v>24</v>
      </c>
      <c r="H146" s="6955" t="s">
        <v>24</v>
      </c>
      <c r="I146" s="6955" t="s">
        <v>719</v>
      </c>
    </row>
    <row customHeight="1" ht="11.25">
      <c r="A147" s="6955" t="s">
        <v>2182</v>
      </c>
      <c r="B147" s="6955" t="s">
        <v>14</v>
      </c>
      <c r="C147" s="6955" t="s">
        <v>2665</v>
      </c>
      <c r="D147" s="6955" t="s">
        <v>2666</v>
      </c>
      <c r="E147" s="6955" t="s">
        <v>2667</v>
      </c>
      <c r="F147" s="6955" t="s">
        <v>2668</v>
      </c>
      <c r="G147" s="6955" t="s">
        <v>24</v>
      </c>
      <c r="H147" s="6955" t="s">
        <v>24</v>
      </c>
      <c r="I147" s="6955" t="s">
        <v>719</v>
      </c>
    </row>
    <row customHeight="1" ht="11.25">
      <c r="A148" s="6955" t="s">
        <v>2182</v>
      </c>
      <c r="B148" s="6955" t="s">
        <v>14</v>
      </c>
      <c r="C148" s="6955" t="s">
        <v>2669</v>
      </c>
      <c r="D148" s="6955" t="s">
        <v>2670</v>
      </c>
      <c r="E148" s="6955" t="s">
        <v>2421</v>
      </c>
      <c r="F148" s="6955" t="s">
        <v>2671</v>
      </c>
      <c r="G148" s="6955" t="s">
        <v>24</v>
      </c>
      <c r="H148" s="6955" t="s">
        <v>24</v>
      </c>
      <c r="I148" s="6955" t="s">
        <v>719</v>
      </c>
    </row>
    <row customHeight="1" ht="11.25">
      <c r="A149" s="6955" t="s">
        <v>2182</v>
      </c>
      <c r="B149" s="6955" t="s">
        <v>14</v>
      </c>
      <c r="C149" s="6955" t="s">
        <v>2672</v>
      </c>
      <c r="D149" s="6955" t="s">
        <v>2673</v>
      </c>
      <c r="E149" s="6955" t="s">
        <v>2674</v>
      </c>
      <c r="F149" s="6955" t="s">
        <v>2204</v>
      </c>
      <c r="G149" s="6955" t="s">
        <v>24</v>
      </c>
      <c r="H149" s="6955" t="s">
        <v>24</v>
      </c>
      <c r="I149" s="6955" t="s">
        <v>719</v>
      </c>
    </row>
    <row customHeight="1" ht="11.25">
      <c r="A150" s="6955" t="s">
        <v>2182</v>
      </c>
      <c r="B150" s="6955" t="s">
        <v>14</v>
      </c>
      <c r="C150" s="6955" t="s">
        <v>2675</v>
      </c>
      <c r="D150" s="6955" t="s">
        <v>2676</v>
      </c>
      <c r="E150" s="6955" t="s">
        <v>2677</v>
      </c>
      <c r="F150" s="6955" t="s">
        <v>2289</v>
      </c>
      <c r="G150" s="6955" t="s">
        <v>24</v>
      </c>
      <c r="H150" s="6955" t="s">
        <v>24</v>
      </c>
      <c r="I150" s="6955" t="s">
        <v>719</v>
      </c>
    </row>
    <row customHeight="1" ht="11.25">
      <c r="A151" s="6955" t="s">
        <v>2182</v>
      </c>
      <c r="B151" s="6955" t="s">
        <v>14</v>
      </c>
      <c r="C151" s="6955" t="s">
        <v>2678</v>
      </c>
      <c r="D151" s="6955" t="s">
        <v>2679</v>
      </c>
      <c r="E151" s="6955" t="s">
        <v>2680</v>
      </c>
      <c r="F151" s="6955" t="s">
        <v>2204</v>
      </c>
      <c r="G151" s="6955" t="s">
        <v>24</v>
      </c>
      <c r="H151" s="6955" t="s">
        <v>24</v>
      </c>
      <c r="I151" s="6955" t="s">
        <v>719</v>
      </c>
    </row>
    <row customHeight="1" ht="11.25">
      <c r="A152" s="6955" t="s">
        <v>2182</v>
      </c>
      <c r="B152" s="6955" t="s">
        <v>14</v>
      </c>
      <c r="C152" s="6955" t="s">
        <v>2681</v>
      </c>
      <c r="D152" s="6955" t="s">
        <v>2682</v>
      </c>
      <c r="E152" s="6955" t="s">
        <v>2683</v>
      </c>
      <c r="F152" s="6955" t="s">
        <v>2245</v>
      </c>
      <c r="G152" s="6955" t="s">
        <v>24</v>
      </c>
      <c r="H152" s="6955" t="s">
        <v>24</v>
      </c>
      <c r="I152" s="6955" t="s">
        <v>719</v>
      </c>
    </row>
    <row customHeight="1" ht="11.25">
      <c r="A153" s="6955" t="s">
        <v>2182</v>
      </c>
      <c r="B153" s="6955" t="s">
        <v>14</v>
      </c>
      <c r="C153" s="6955" t="s">
        <v>2684</v>
      </c>
      <c r="D153" s="6955" t="s">
        <v>2685</v>
      </c>
      <c r="E153" s="6955" t="s">
        <v>2421</v>
      </c>
      <c r="F153" s="6955" t="s">
        <v>2686</v>
      </c>
      <c r="G153" s="6955" t="s">
        <v>24</v>
      </c>
      <c r="H153" s="6955" t="s">
        <v>24</v>
      </c>
      <c r="I153" s="6955" t="s">
        <v>719</v>
      </c>
    </row>
    <row customHeight="1" ht="11.25">
      <c r="A154" s="6955" t="s">
        <v>2182</v>
      </c>
      <c r="B154" s="6955" t="s">
        <v>14</v>
      </c>
      <c r="C154" s="6955" t="s">
        <v>2687</v>
      </c>
      <c r="D154" s="6955" t="s">
        <v>2688</v>
      </c>
      <c r="E154" s="6955" t="s">
        <v>2689</v>
      </c>
      <c r="F154" s="6955" t="s">
        <v>2382</v>
      </c>
      <c r="G154" s="6955" t="s">
        <v>24</v>
      </c>
      <c r="H154" s="6955" t="s">
        <v>24</v>
      </c>
      <c r="I154" s="6955" t="s">
        <v>719</v>
      </c>
    </row>
    <row customHeight="1" ht="11.25">
      <c r="A155" s="6955" t="s">
        <v>2182</v>
      </c>
      <c r="B155" s="6955" t="s">
        <v>14</v>
      </c>
      <c r="C155" s="6955" t="s">
        <v>2690</v>
      </c>
      <c r="D155" s="6955" t="s">
        <v>2691</v>
      </c>
      <c r="E155" s="6955" t="s">
        <v>2692</v>
      </c>
      <c r="F155" s="6955" t="s">
        <v>2219</v>
      </c>
      <c r="G155" s="6955" t="s">
        <v>24</v>
      </c>
      <c r="H155" s="6955" t="s">
        <v>24</v>
      </c>
      <c r="I155" s="6955" t="s">
        <v>719</v>
      </c>
    </row>
    <row customHeight="1" ht="11.25">
      <c r="A156" s="6955" t="s">
        <v>2182</v>
      </c>
      <c r="B156" s="6955" t="s">
        <v>14</v>
      </c>
      <c r="C156" s="6955" t="s">
        <v>2693</v>
      </c>
      <c r="D156" s="6955" t="s">
        <v>2694</v>
      </c>
      <c r="E156" s="6955" t="s">
        <v>2695</v>
      </c>
      <c r="F156" s="6955" t="s">
        <v>2696</v>
      </c>
      <c r="G156" s="6955" t="s">
        <v>24</v>
      </c>
      <c r="H156" s="6955" t="s">
        <v>24</v>
      </c>
      <c r="I156" s="6955" t="s">
        <v>719</v>
      </c>
    </row>
    <row customHeight="1" ht="11.25">
      <c r="A157" s="6955" t="s">
        <v>2182</v>
      </c>
      <c r="B157" s="6955" t="s">
        <v>14</v>
      </c>
      <c r="C157" s="6955" t="s">
        <v>2697</v>
      </c>
      <c r="D157" s="6955" t="s">
        <v>2698</v>
      </c>
      <c r="E157" s="6955" t="s">
        <v>2699</v>
      </c>
      <c r="F157" s="6955" t="s">
        <v>2590</v>
      </c>
      <c r="G157" s="6955" t="s">
        <v>24</v>
      </c>
      <c r="H157" s="6955" t="s">
        <v>24</v>
      </c>
      <c r="I157" s="6955" t="s">
        <v>719</v>
      </c>
    </row>
    <row customHeight="1" ht="11.25">
      <c r="A158" s="6955" t="s">
        <v>2182</v>
      </c>
      <c r="B158" s="6955" t="s">
        <v>14</v>
      </c>
      <c r="C158" s="6955" t="s">
        <v>2700</v>
      </c>
      <c r="D158" s="6955" t="s">
        <v>2701</v>
      </c>
      <c r="E158" s="6955" t="s">
        <v>2702</v>
      </c>
      <c r="F158" s="6955" t="s">
        <v>2426</v>
      </c>
      <c r="G158" s="6955" t="s">
        <v>24</v>
      </c>
      <c r="H158" s="6955" t="s">
        <v>24</v>
      </c>
      <c r="I158" s="6955" t="s">
        <v>719</v>
      </c>
    </row>
    <row customHeight="1" ht="11.25">
      <c r="A159" s="6955" t="s">
        <v>2182</v>
      </c>
      <c r="B159" s="6955" t="s">
        <v>14</v>
      </c>
      <c r="C159" s="6955" t="s">
        <v>2703</v>
      </c>
      <c r="D159" s="6955" t="s">
        <v>2704</v>
      </c>
      <c r="E159" s="6955" t="s">
        <v>2705</v>
      </c>
      <c r="F159" s="6955" t="s">
        <v>2426</v>
      </c>
      <c r="G159" s="6955" t="s">
        <v>24</v>
      </c>
      <c r="H159" s="6955" t="s">
        <v>24</v>
      </c>
      <c r="I159" s="6955" t="s">
        <v>719</v>
      </c>
    </row>
    <row customHeight="1" ht="11.25">
      <c r="A160" s="6955" t="s">
        <v>2182</v>
      </c>
      <c r="B160" s="6955" t="s">
        <v>14</v>
      </c>
      <c r="C160" s="6955" t="s">
        <v>2706</v>
      </c>
      <c r="D160" s="6955" t="s">
        <v>2707</v>
      </c>
      <c r="E160" s="6955" t="s">
        <v>2708</v>
      </c>
      <c r="F160" s="6955" t="s">
        <v>2204</v>
      </c>
      <c r="G160" s="6955" t="s">
        <v>24</v>
      </c>
      <c r="H160" s="6955" t="s">
        <v>24</v>
      </c>
      <c r="I160" s="6955" t="s">
        <v>719</v>
      </c>
    </row>
    <row customHeight="1" ht="11.25">
      <c r="A161" s="6955" t="s">
        <v>2182</v>
      </c>
      <c r="B161" s="6955" t="s">
        <v>14</v>
      </c>
      <c r="C161" s="6955" t="s">
        <v>2709</v>
      </c>
      <c r="D161" s="6955" t="s">
        <v>45</v>
      </c>
      <c r="E161" s="6955" t="s">
        <v>48</v>
      </c>
      <c r="F161" s="6955" t="s">
        <v>50</v>
      </c>
      <c r="G161" s="6955" t="s">
        <v>24</v>
      </c>
      <c r="H161" s="6955" t="s">
        <v>24</v>
      </c>
      <c r="I161" s="6955" t="s">
        <v>719</v>
      </c>
    </row>
    <row customHeight="1" ht="11.25">
      <c r="A162" s="6955" t="s">
        <v>2182</v>
      </c>
      <c r="B162" s="6955" t="s">
        <v>14</v>
      </c>
      <c r="C162" s="6955" t="s">
        <v>2710</v>
      </c>
      <c r="D162" s="6955" t="s">
        <v>2711</v>
      </c>
      <c r="E162" s="6955" t="s">
        <v>2712</v>
      </c>
      <c r="F162" s="6955" t="s">
        <v>2668</v>
      </c>
      <c r="G162" s="6955" t="s">
        <v>24</v>
      </c>
      <c r="H162" s="6955" t="s">
        <v>24</v>
      </c>
      <c r="I162" s="6955" t="s">
        <v>719</v>
      </c>
    </row>
    <row customHeight="1" ht="11.25">
      <c r="A163" s="6955" t="s">
        <v>2182</v>
      </c>
      <c r="B163" s="6955" t="s">
        <v>14</v>
      </c>
      <c r="C163" s="6955" t="s">
        <v>2713</v>
      </c>
      <c r="D163" s="6955" t="s">
        <v>2714</v>
      </c>
      <c r="E163" s="6955" t="s">
        <v>2715</v>
      </c>
      <c r="F163" s="6955" t="s">
        <v>2716</v>
      </c>
      <c r="G163" s="6955" t="s">
        <v>24</v>
      </c>
      <c r="H163" s="6955" t="s">
        <v>24</v>
      </c>
      <c r="I163" s="6955" t="s">
        <v>719</v>
      </c>
    </row>
    <row customHeight="1" ht="11.25">
      <c r="A164" s="6955" t="s">
        <v>2182</v>
      </c>
      <c r="B164" s="6955" t="s">
        <v>14</v>
      </c>
      <c r="C164" s="6955" t="s">
        <v>2717</v>
      </c>
      <c r="D164" s="6955" t="s">
        <v>2718</v>
      </c>
      <c r="E164" s="6955" t="s">
        <v>2689</v>
      </c>
      <c r="F164" s="6955" t="s">
        <v>2719</v>
      </c>
      <c r="G164" s="6955" t="s">
        <v>24</v>
      </c>
      <c r="H164" s="6955" t="s">
        <v>24</v>
      </c>
      <c r="I164" s="6955" t="s">
        <v>719</v>
      </c>
    </row>
    <row customHeight="1" ht="11.25">
      <c r="A165" s="6955" t="s">
        <v>2182</v>
      </c>
      <c r="B165" s="6955" t="s">
        <v>14</v>
      </c>
      <c r="C165" s="6955" t="s">
        <v>2720</v>
      </c>
      <c r="D165" s="6955" t="s">
        <v>2721</v>
      </c>
      <c r="E165" s="6955" t="s">
        <v>2689</v>
      </c>
      <c r="F165" s="6955" t="s">
        <v>2722</v>
      </c>
      <c r="G165" s="6955" t="s">
        <v>24</v>
      </c>
      <c r="H165" s="6955" t="s">
        <v>24</v>
      </c>
      <c r="I165" s="6955" t="s">
        <v>719</v>
      </c>
    </row>
    <row customHeight="1" ht="11.25">
      <c r="A166" s="6955" t="s">
        <v>2182</v>
      </c>
      <c r="B166" s="6955" t="s">
        <v>14</v>
      </c>
      <c r="C166" s="6955" t="s">
        <v>2183</v>
      </c>
      <c r="D166" s="6955" t="s">
        <v>2184</v>
      </c>
      <c r="E166" s="6955" t="s">
        <v>2185</v>
      </c>
      <c r="F166" s="6955" t="s">
        <v>2186</v>
      </c>
      <c r="G166" s="6955" t="s">
        <v>24</v>
      </c>
      <c r="H166" s="6955" t="s">
        <v>24</v>
      </c>
      <c r="I166" s="6955" t="s">
        <v>803</v>
      </c>
    </row>
    <row customHeight="1" ht="11.25">
      <c r="A167" s="6955" t="s">
        <v>2182</v>
      </c>
      <c r="B167" s="6955" t="s">
        <v>14</v>
      </c>
      <c r="C167" s="6955" t="s">
        <v>2187</v>
      </c>
      <c r="D167" s="6955" t="s">
        <v>2184</v>
      </c>
      <c r="E167" s="6955" t="s">
        <v>2185</v>
      </c>
      <c r="F167" s="6955" t="s">
        <v>2188</v>
      </c>
      <c r="G167" s="6955" t="s">
        <v>24</v>
      </c>
      <c r="H167" s="6955" t="s">
        <v>24</v>
      </c>
      <c r="I167" s="6955" t="s">
        <v>803</v>
      </c>
    </row>
    <row customHeight="1" ht="11.25">
      <c r="A168" s="6955" t="s">
        <v>2182</v>
      </c>
      <c r="B168" s="6955" t="s">
        <v>14</v>
      </c>
      <c r="C168" s="6955" t="s">
        <v>2209</v>
      </c>
      <c r="D168" s="6955" t="s">
        <v>2210</v>
      </c>
      <c r="E168" s="6955" t="s">
        <v>2211</v>
      </c>
      <c r="F168" s="6955" t="s">
        <v>2188</v>
      </c>
      <c r="G168" s="6955" t="s">
        <v>24</v>
      </c>
      <c r="H168" s="6955" t="s">
        <v>24</v>
      </c>
      <c r="I168" s="6955" t="s">
        <v>803</v>
      </c>
    </row>
    <row customHeight="1" ht="11.25">
      <c r="A169" s="6955" t="s">
        <v>2182</v>
      </c>
      <c r="B169" s="6955" t="s">
        <v>14</v>
      </c>
      <c r="C169" s="6955" t="s">
        <v>2212</v>
      </c>
      <c r="D169" s="6955" t="s">
        <v>2213</v>
      </c>
      <c r="E169" s="6955" t="s">
        <v>2214</v>
      </c>
      <c r="F169" s="6955" t="s">
        <v>2215</v>
      </c>
      <c r="G169" s="6955" t="s">
        <v>24</v>
      </c>
      <c r="H169" s="6955" t="s">
        <v>24</v>
      </c>
      <c r="I169" s="6955" t="s">
        <v>803</v>
      </c>
    </row>
    <row customHeight="1" ht="11.25">
      <c r="A170" s="6955" t="s">
        <v>2182</v>
      </c>
      <c r="B170" s="6955" t="s">
        <v>14</v>
      </c>
      <c r="C170" s="6955" t="s">
        <v>2216</v>
      </c>
      <c r="D170" s="6955" t="s">
        <v>2217</v>
      </c>
      <c r="E170" s="6955" t="s">
        <v>2218</v>
      </c>
      <c r="F170" s="6955" t="s">
        <v>2219</v>
      </c>
      <c r="G170" s="6955" t="s">
        <v>24</v>
      </c>
      <c r="H170" s="6955" t="s">
        <v>24</v>
      </c>
      <c r="I170" s="6955" t="s">
        <v>803</v>
      </c>
    </row>
    <row customHeight="1" ht="11.25">
      <c r="A171" s="6955" t="s">
        <v>2182</v>
      </c>
      <c r="B171" s="6955" t="s">
        <v>14</v>
      </c>
      <c r="C171" s="6955" t="s">
        <v>2227</v>
      </c>
      <c r="D171" s="6955" t="s">
        <v>2228</v>
      </c>
      <c r="E171" s="6955" t="s">
        <v>2229</v>
      </c>
      <c r="F171" s="6955" t="s">
        <v>2230</v>
      </c>
      <c r="G171" s="6955" t="s">
        <v>2231</v>
      </c>
      <c r="H171" s="6955" t="s">
        <v>24</v>
      </c>
      <c r="I171" s="6955" t="s">
        <v>803</v>
      </c>
    </row>
    <row customHeight="1" ht="11.25">
      <c r="A172" s="6955" t="s">
        <v>2182</v>
      </c>
      <c r="B172" s="6955" t="s">
        <v>14</v>
      </c>
      <c r="C172" s="6955" t="s">
        <v>2232</v>
      </c>
      <c r="D172" s="6955" t="s">
        <v>2233</v>
      </c>
      <c r="E172" s="6955" t="s">
        <v>2234</v>
      </c>
      <c r="F172" s="6955" t="s">
        <v>2235</v>
      </c>
      <c r="G172" s="6955" t="s">
        <v>24</v>
      </c>
      <c r="H172" s="6955" t="s">
        <v>24</v>
      </c>
      <c r="I172" s="6955" t="s">
        <v>803</v>
      </c>
    </row>
    <row customHeight="1" ht="11.25">
      <c r="A173" s="6955" t="s">
        <v>2182</v>
      </c>
      <c r="B173" s="6955" t="s">
        <v>14</v>
      </c>
      <c r="C173" s="6955" t="s">
        <v>24</v>
      </c>
      <c r="D173" s="6955" t="s">
        <v>2236</v>
      </c>
      <c r="E173" s="6955" t="s">
        <v>2237</v>
      </c>
      <c r="F173" s="6955" t="s">
        <v>2230</v>
      </c>
      <c r="G173" s="6955" t="s">
        <v>24</v>
      </c>
      <c r="H173" s="6955" t="s">
        <v>24</v>
      </c>
      <c r="I173" s="6955" t="s">
        <v>803</v>
      </c>
    </row>
    <row customHeight="1" ht="11.25">
      <c r="A174" s="6955" t="s">
        <v>2182</v>
      </c>
      <c r="B174" s="6955" t="s">
        <v>14</v>
      </c>
      <c r="C174" s="6955" t="s">
        <v>2242</v>
      </c>
      <c r="D174" s="6955" t="s">
        <v>2243</v>
      </c>
      <c r="E174" s="6955" t="s">
        <v>2244</v>
      </c>
      <c r="F174" s="6955" t="s">
        <v>2245</v>
      </c>
      <c r="G174" s="6955" t="s">
        <v>24</v>
      </c>
      <c r="H174" s="6955" t="s">
        <v>24</v>
      </c>
      <c r="I174" s="6955" t="s">
        <v>803</v>
      </c>
    </row>
    <row customHeight="1" ht="11.25">
      <c r="A175" s="6955" t="s">
        <v>2182</v>
      </c>
      <c r="B175" s="6955" t="s">
        <v>14</v>
      </c>
      <c r="C175" s="6955" t="s">
        <v>2250</v>
      </c>
      <c r="D175" s="6955" t="s">
        <v>2251</v>
      </c>
      <c r="E175" s="6955" t="s">
        <v>2252</v>
      </c>
      <c r="F175" s="6955" t="s">
        <v>2208</v>
      </c>
      <c r="G175" s="6955" t="s">
        <v>24</v>
      </c>
      <c r="H175" s="6955" t="s">
        <v>24</v>
      </c>
      <c r="I175" s="6955" t="s">
        <v>803</v>
      </c>
    </row>
    <row customHeight="1" ht="11.25">
      <c r="A176" s="6955" t="s">
        <v>2182</v>
      </c>
      <c r="B176" s="6955" t="s">
        <v>14</v>
      </c>
      <c r="C176" s="6955" t="s">
        <v>2318</v>
      </c>
      <c r="D176" s="6955" t="s">
        <v>2319</v>
      </c>
      <c r="E176" s="6955" t="s">
        <v>2320</v>
      </c>
      <c r="F176" s="6955" t="s">
        <v>2204</v>
      </c>
      <c r="G176" s="6955" t="s">
        <v>24</v>
      </c>
      <c r="H176" s="6955" t="s">
        <v>24</v>
      </c>
      <c r="I176" s="6955" t="s">
        <v>803</v>
      </c>
    </row>
    <row customHeight="1" ht="11.25">
      <c r="A177" s="6955" t="s">
        <v>2182</v>
      </c>
      <c r="B177" s="6955" t="s">
        <v>14</v>
      </c>
      <c r="C177" s="6955" t="s">
        <v>2321</v>
      </c>
      <c r="D177" s="6955" t="s">
        <v>2322</v>
      </c>
      <c r="E177" s="6955" t="s">
        <v>2323</v>
      </c>
      <c r="F177" s="6955" t="s">
        <v>2324</v>
      </c>
      <c r="G177" s="6955" t="s">
        <v>2325</v>
      </c>
      <c r="H177" s="6955" t="s">
        <v>24</v>
      </c>
      <c r="I177" s="6955" t="s">
        <v>803</v>
      </c>
    </row>
    <row customHeight="1" ht="11.25">
      <c r="A178" s="6955" t="s">
        <v>2182</v>
      </c>
      <c r="B178" s="6955" t="s">
        <v>14</v>
      </c>
      <c r="C178" s="6955" t="s">
        <v>2326</v>
      </c>
      <c r="D178" s="6955" t="s">
        <v>2327</v>
      </c>
      <c r="E178" s="6955" t="s">
        <v>2328</v>
      </c>
      <c r="F178" s="6955" t="s">
        <v>2329</v>
      </c>
      <c r="G178" s="6955" t="s">
        <v>24</v>
      </c>
      <c r="H178" s="6955" t="s">
        <v>24</v>
      </c>
      <c r="I178" s="6955" t="s">
        <v>803</v>
      </c>
    </row>
    <row customHeight="1" ht="11.25">
      <c r="A179" s="6955" t="s">
        <v>2182</v>
      </c>
      <c r="B179" s="6955" t="s">
        <v>14</v>
      </c>
      <c r="C179" s="6955" t="s">
        <v>2339</v>
      </c>
      <c r="D179" s="6955" t="s">
        <v>2336</v>
      </c>
      <c r="E179" s="6955" t="s">
        <v>2340</v>
      </c>
      <c r="F179" s="6955" t="s">
        <v>2341</v>
      </c>
      <c r="G179" s="6955" t="s">
        <v>24</v>
      </c>
      <c r="H179" s="6955" t="s">
        <v>24</v>
      </c>
      <c r="I179" s="6955" t="s">
        <v>803</v>
      </c>
    </row>
    <row customHeight="1" ht="11.25">
      <c r="A180" s="6955" t="s">
        <v>2182</v>
      </c>
      <c r="B180" s="6955" t="s">
        <v>14</v>
      </c>
      <c r="C180" s="6955" t="s">
        <v>2347</v>
      </c>
      <c r="D180" s="6955" t="s">
        <v>2336</v>
      </c>
      <c r="E180" s="6955" t="s">
        <v>2348</v>
      </c>
      <c r="F180" s="6955" t="s">
        <v>2296</v>
      </c>
      <c r="G180" s="6955" t="s">
        <v>24</v>
      </c>
      <c r="H180" s="6955" t="s">
        <v>24</v>
      </c>
      <c r="I180" s="6955" t="s">
        <v>803</v>
      </c>
    </row>
    <row customHeight="1" ht="11.25">
      <c r="A181" s="6955" t="s">
        <v>2182</v>
      </c>
      <c r="B181" s="6955" t="s">
        <v>14</v>
      </c>
      <c r="C181" s="6955" t="s">
        <v>2349</v>
      </c>
      <c r="D181" s="6955" t="s">
        <v>2350</v>
      </c>
      <c r="E181" s="6955" t="s">
        <v>2351</v>
      </c>
      <c r="F181" s="6955" t="s">
        <v>2241</v>
      </c>
      <c r="G181" s="6955" t="s">
        <v>24</v>
      </c>
      <c r="H181" s="6955" t="s">
        <v>24</v>
      </c>
      <c r="I181" s="6955" t="s">
        <v>803</v>
      </c>
    </row>
    <row customHeight="1" ht="11.25">
      <c r="A182" s="6955" t="s">
        <v>2182</v>
      </c>
      <c r="B182" s="6955" t="s">
        <v>14</v>
      </c>
      <c r="C182" s="6955" t="s">
        <v>2352</v>
      </c>
      <c r="D182" s="6955" t="s">
        <v>2353</v>
      </c>
      <c r="E182" s="6955" t="s">
        <v>2354</v>
      </c>
      <c r="F182" s="6955" t="s">
        <v>2204</v>
      </c>
      <c r="G182" s="6955" t="s">
        <v>24</v>
      </c>
      <c r="H182" s="6955" t="s">
        <v>24</v>
      </c>
      <c r="I182" s="6955" t="s">
        <v>803</v>
      </c>
    </row>
    <row customHeight="1" ht="11.25">
      <c r="A183" s="6955" t="s">
        <v>2182</v>
      </c>
      <c r="B183" s="6955" t="s">
        <v>14</v>
      </c>
      <c r="C183" s="6955" t="s">
        <v>2358</v>
      </c>
      <c r="D183" s="6955" t="s">
        <v>2359</v>
      </c>
      <c r="E183" s="6955" t="s">
        <v>2360</v>
      </c>
      <c r="F183" s="6955" t="s">
        <v>2204</v>
      </c>
      <c r="G183" s="6955" t="s">
        <v>2361</v>
      </c>
      <c r="H183" s="6955" t="s">
        <v>24</v>
      </c>
      <c r="I183" s="6955" t="s">
        <v>803</v>
      </c>
    </row>
    <row customHeight="1" ht="11.25">
      <c r="A184" s="6955" t="s">
        <v>2182</v>
      </c>
      <c r="B184" s="6955" t="s">
        <v>14</v>
      </c>
      <c r="C184" s="6955" t="s">
        <v>2365</v>
      </c>
      <c r="D184" s="6955" t="s">
        <v>2366</v>
      </c>
      <c r="E184" s="6955" t="s">
        <v>2367</v>
      </c>
      <c r="F184" s="6955" t="s">
        <v>2230</v>
      </c>
      <c r="G184" s="6955" t="s">
        <v>24</v>
      </c>
      <c r="H184" s="6955" t="s">
        <v>24</v>
      </c>
      <c r="I184" s="6955" t="s">
        <v>803</v>
      </c>
    </row>
    <row customHeight="1" ht="11.25">
      <c r="A185" s="6955" t="s">
        <v>2182</v>
      </c>
      <c r="B185" s="6955" t="s">
        <v>14</v>
      </c>
      <c r="C185" s="6955" t="s">
        <v>2368</v>
      </c>
      <c r="D185" s="6955" t="s">
        <v>2369</v>
      </c>
      <c r="E185" s="6955" t="s">
        <v>2370</v>
      </c>
      <c r="F185" s="6955" t="s">
        <v>2371</v>
      </c>
      <c r="G185" s="6955" t="s">
        <v>24</v>
      </c>
      <c r="H185" s="6955" t="s">
        <v>24</v>
      </c>
      <c r="I185" s="6955" t="s">
        <v>803</v>
      </c>
    </row>
    <row customHeight="1" ht="11.25">
      <c r="A186" s="6955" t="s">
        <v>2182</v>
      </c>
      <c r="B186" s="6955" t="s">
        <v>14</v>
      </c>
      <c r="C186" s="6955" t="s">
        <v>2372</v>
      </c>
      <c r="D186" s="6955" t="s">
        <v>2373</v>
      </c>
      <c r="E186" s="6955" t="s">
        <v>2374</v>
      </c>
      <c r="F186" s="6955" t="s">
        <v>2306</v>
      </c>
      <c r="G186" s="6955" t="s">
        <v>2375</v>
      </c>
      <c r="H186" s="6955" t="s">
        <v>24</v>
      </c>
      <c r="I186" s="6955" t="s">
        <v>803</v>
      </c>
    </row>
    <row customHeight="1" ht="11.25">
      <c r="A187" s="6955" t="s">
        <v>2182</v>
      </c>
      <c r="B187" s="6955" t="s">
        <v>14</v>
      </c>
      <c r="C187" s="6955" t="s">
        <v>2379</v>
      </c>
      <c r="D187" s="6955" t="s">
        <v>2380</v>
      </c>
      <c r="E187" s="6955" t="s">
        <v>2381</v>
      </c>
      <c r="F187" s="6955" t="s">
        <v>2382</v>
      </c>
      <c r="G187" s="6955" t="s">
        <v>2383</v>
      </c>
      <c r="H187" s="6955" t="s">
        <v>24</v>
      </c>
      <c r="I187" s="6955" t="s">
        <v>803</v>
      </c>
    </row>
    <row customHeight="1" ht="11.25">
      <c r="A188" s="6955" t="s">
        <v>2182</v>
      </c>
      <c r="B188" s="6955" t="s">
        <v>14</v>
      </c>
      <c r="C188" s="6955" t="s">
        <v>2384</v>
      </c>
      <c r="D188" s="6955" t="s">
        <v>2385</v>
      </c>
      <c r="E188" s="6955" t="s">
        <v>2386</v>
      </c>
      <c r="F188" s="6955" t="s">
        <v>2245</v>
      </c>
      <c r="G188" s="6955" t="s">
        <v>24</v>
      </c>
      <c r="H188" s="6955" t="s">
        <v>24</v>
      </c>
      <c r="I188" s="6955" t="s">
        <v>803</v>
      </c>
    </row>
    <row customHeight="1" ht="11.25">
      <c r="A189" s="6955" t="s">
        <v>2182</v>
      </c>
      <c r="B189" s="6955" t="s">
        <v>14</v>
      </c>
      <c r="C189" s="6955" t="s">
        <v>2397</v>
      </c>
      <c r="D189" s="6955" t="s">
        <v>2398</v>
      </c>
      <c r="E189" s="6955" t="s">
        <v>2399</v>
      </c>
      <c r="F189" s="6955" t="s">
        <v>2204</v>
      </c>
      <c r="G189" s="6955" t="s">
        <v>24</v>
      </c>
      <c r="H189" s="6955" t="s">
        <v>24</v>
      </c>
      <c r="I189" s="6955" t="s">
        <v>803</v>
      </c>
    </row>
    <row customHeight="1" ht="11.25">
      <c r="A190" s="6955" t="s">
        <v>2182</v>
      </c>
      <c r="B190" s="6955" t="s">
        <v>14</v>
      </c>
      <c r="C190" s="6955" t="s">
        <v>2419</v>
      </c>
      <c r="D190" s="6955" t="s">
        <v>2420</v>
      </c>
      <c r="E190" s="6955" t="s">
        <v>2421</v>
      </c>
      <c r="F190" s="6955" t="s">
        <v>2422</v>
      </c>
      <c r="G190" s="6955" t="s">
        <v>24</v>
      </c>
      <c r="H190" s="6955" t="s">
        <v>24</v>
      </c>
      <c r="I190" s="6955" t="s">
        <v>803</v>
      </c>
    </row>
    <row customHeight="1" ht="11.25">
      <c r="A191" s="6955" t="s">
        <v>2182</v>
      </c>
      <c r="B191" s="6955" t="s">
        <v>14</v>
      </c>
      <c r="C191" s="6955" t="s">
        <v>2423</v>
      </c>
      <c r="D191" s="6955" t="s">
        <v>2424</v>
      </c>
      <c r="E191" s="6955" t="s">
        <v>2425</v>
      </c>
      <c r="F191" s="6955" t="s">
        <v>2426</v>
      </c>
      <c r="G191" s="6955" t="s">
        <v>24</v>
      </c>
      <c r="H191" s="6955" t="s">
        <v>24</v>
      </c>
      <c r="I191" s="6955" t="s">
        <v>803</v>
      </c>
    </row>
    <row customHeight="1" ht="11.25">
      <c r="A192" s="6955" t="s">
        <v>2182</v>
      </c>
      <c r="B192" s="6955" t="s">
        <v>14</v>
      </c>
      <c r="C192" s="6955" t="s">
        <v>2427</v>
      </c>
      <c r="D192" s="6955" t="s">
        <v>2428</v>
      </c>
      <c r="E192" s="6955" t="s">
        <v>2429</v>
      </c>
      <c r="F192" s="6955" t="s">
        <v>2371</v>
      </c>
      <c r="G192" s="6955" t="s">
        <v>24</v>
      </c>
      <c r="H192" s="6955" t="s">
        <v>24</v>
      </c>
      <c r="I192" s="6955" t="s">
        <v>803</v>
      </c>
    </row>
    <row customHeight="1" ht="11.25">
      <c r="A193" s="6955" t="s">
        <v>2182</v>
      </c>
      <c r="B193" s="6955" t="s">
        <v>14</v>
      </c>
      <c r="C193" s="6955" t="s">
        <v>2446</v>
      </c>
      <c r="D193" s="6955" t="s">
        <v>2447</v>
      </c>
      <c r="E193" s="6955" t="s">
        <v>2448</v>
      </c>
      <c r="F193" s="6955" t="s">
        <v>2230</v>
      </c>
      <c r="G193" s="6955" t="s">
        <v>24</v>
      </c>
      <c r="H193" s="6955" t="s">
        <v>24</v>
      </c>
      <c r="I193" s="6955" t="s">
        <v>803</v>
      </c>
    </row>
    <row customHeight="1" ht="11.25">
      <c r="A194" s="6955" t="s">
        <v>2182</v>
      </c>
      <c r="B194" s="6955" t="s">
        <v>14</v>
      </c>
      <c r="C194" s="6955" t="s">
        <v>2452</v>
      </c>
      <c r="D194" s="6955" t="s">
        <v>2453</v>
      </c>
      <c r="E194" s="6955" t="s">
        <v>2454</v>
      </c>
      <c r="F194" s="6955" t="s">
        <v>2208</v>
      </c>
      <c r="G194" s="6955" t="s">
        <v>24</v>
      </c>
      <c r="H194" s="6955" t="s">
        <v>24</v>
      </c>
      <c r="I194" s="6955" t="s">
        <v>803</v>
      </c>
    </row>
    <row customHeight="1" ht="11.25">
      <c r="A195" s="6955" t="s">
        <v>2182</v>
      </c>
      <c r="B195" s="6955" t="s">
        <v>14</v>
      </c>
      <c r="C195" s="6955" t="s">
        <v>2458</v>
      </c>
      <c r="D195" s="6955" t="s">
        <v>2459</v>
      </c>
      <c r="E195" s="6955" t="s">
        <v>2460</v>
      </c>
      <c r="F195" s="6955" t="s">
        <v>2461</v>
      </c>
      <c r="G195" s="6955" t="s">
        <v>24</v>
      </c>
      <c r="H195" s="6955" t="s">
        <v>24</v>
      </c>
      <c r="I195" s="6955" t="s">
        <v>803</v>
      </c>
    </row>
    <row customHeight="1" ht="11.25">
      <c r="A196" s="6955" t="s">
        <v>2182</v>
      </c>
      <c r="B196" s="6955" t="s">
        <v>14</v>
      </c>
      <c r="C196" s="6955" t="s">
        <v>2465</v>
      </c>
      <c r="D196" s="6955" t="s">
        <v>2466</v>
      </c>
      <c r="E196" s="6955" t="s">
        <v>2467</v>
      </c>
      <c r="F196" s="6955" t="s">
        <v>2382</v>
      </c>
      <c r="G196" s="6955" t="s">
        <v>24</v>
      </c>
      <c r="H196" s="6955" t="s">
        <v>24</v>
      </c>
      <c r="I196" s="6955" t="s">
        <v>803</v>
      </c>
    </row>
    <row customHeight="1" ht="11.25">
      <c r="A197" s="6955" t="s">
        <v>2182</v>
      </c>
      <c r="B197" s="6955" t="s">
        <v>14</v>
      </c>
      <c r="C197" s="6955" t="s">
        <v>2474</v>
      </c>
      <c r="D197" s="6955" t="s">
        <v>2475</v>
      </c>
      <c r="E197" s="6955" t="s">
        <v>2476</v>
      </c>
      <c r="F197" s="6955" t="s">
        <v>2230</v>
      </c>
      <c r="G197" s="6955" t="s">
        <v>24</v>
      </c>
      <c r="H197" s="6955" t="s">
        <v>24</v>
      </c>
      <c r="I197" s="6955" t="s">
        <v>803</v>
      </c>
    </row>
    <row customHeight="1" ht="11.25">
      <c r="A198" s="6955" t="s">
        <v>2182</v>
      </c>
      <c r="B198" s="6955" t="s">
        <v>14</v>
      </c>
      <c r="C198" s="6955" t="s">
        <v>2477</v>
      </c>
      <c r="D198" s="6955" t="s">
        <v>2478</v>
      </c>
      <c r="E198" s="6955" t="s">
        <v>2479</v>
      </c>
      <c r="F198" s="6955" t="s">
        <v>2230</v>
      </c>
      <c r="G198" s="6955" t="s">
        <v>24</v>
      </c>
      <c r="H198" s="6955" t="s">
        <v>24</v>
      </c>
      <c r="I198" s="6955" t="s">
        <v>803</v>
      </c>
    </row>
    <row customHeight="1" ht="11.25">
      <c r="A199" s="6955" t="s">
        <v>2182</v>
      </c>
      <c r="B199" s="6955" t="s">
        <v>14</v>
      </c>
      <c r="C199" s="6955" t="s">
        <v>2489</v>
      </c>
      <c r="D199" s="6955" t="s">
        <v>2490</v>
      </c>
      <c r="E199" s="6955" t="s">
        <v>2491</v>
      </c>
      <c r="F199" s="6955" t="s">
        <v>2426</v>
      </c>
      <c r="G199" s="6955" t="s">
        <v>24</v>
      </c>
      <c r="H199" s="6955" t="s">
        <v>24</v>
      </c>
      <c r="I199" s="6955" t="s">
        <v>803</v>
      </c>
    </row>
    <row customHeight="1" ht="11.25">
      <c r="A200" s="6955" t="s">
        <v>2182</v>
      </c>
      <c r="B200" s="6955" t="s">
        <v>14</v>
      </c>
      <c r="C200" s="6955" t="s">
        <v>2492</v>
      </c>
      <c r="D200" s="6955" t="s">
        <v>2493</v>
      </c>
      <c r="E200" s="6955" t="s">
        <v>2494</v>
      </c>
      <c r="F200" s="6955" t="s">
        <v>2245</v>
      </c>
      <c r="G200" s="6955" t="s">
        <v>24</v>
      </c>
      <c r="H200" s="6955" t="s">
        <v>24</v>
      </c>
      <c r="I200" s="6955" t="s">
        <v>803</v>
      </c>
    </row>
    <row customHeight="1" ht="11.25">
      <c r="A201" s="6955" t="s">
        <v>2182</v>
      </c>
      <c r="B201" s="6955" t="s">
        <v>14</v>
      </c>
      <c r="C201" s="6955" t="s">
        <v>2502</v>
      </c>
      <c r="D201" s="6955" t="s">
        <v>2503</v>
      </c>
      <c r="E201" s="6955" t="s">
        <v>2504</v>
      </c>
      <c r="F201" s="6955" t="s">
        <v>2204</v>
      </c>
      <c r="G201" s="6955" t="s">
        <v>2501</v>
      </c>
      <c r="H201" s="6955" t="s">
        <v>24</v>
      </c>
      <c r="I201" s="6955" t="s">
        <v>803</v>
      </c>
    </row>
    <row customHeight="1" ht="11.25">
      <c r="A202" s="6955" t="s">
        <v>2182</v>
      </c>
      <c r="B202" s="6955" t="s">
        <v>14</v>
      </c>
      <c r="C202" s="6955" t="s">
        <v>2505</v>
      </c>
      <c r="D202" s="6955" t="s">
        <v>2506</v>
      </c>
      <c r="E202" s="6955" t="s">
        <v>2507</v>
      </c>
      <c r="F202" s="6955" t="s">
        <v>2306</v>
      </c>
      <c r="G202" s="6955" t="s">
        <v>24</v>
      </c>
      <c r="H202" s="6955" t="s">
        <v>24</v>
      </c>
      <c r="I202" s="6955" t="s">
        <v>803</v>
      </c>
    </row>
    <row customHeight="1" ht="11.25">
      <c r="A203" s="6955" t="s">
        <v>2182</v>
      </c>
      <c r="B203" s="6955" t="s">
        <v>14</v>
      </c>
      <c r="C203" s="6955" t="s">
        <v>2508</v>
      </c>
      <c r="D203" s="6955" t="s">
        <v>2509</v>
      </c>
      <c r="E203" s="6955" t="s">
        <v>2510</v>
      </c>
      <c r="F203" s="6955" t="s">
        <v>2204</v>
      </c>
      <c r="G203" s="6955" t="s">
        <v>24</v>
      </c>
      <c r="H203" s="6955" t="s">
        <v>2511</v>
      </c>
      <c r="I203" s="6955" t="s">
        <v>803</v>
      </c>
    </row>
    <row customHeight="1" ht="11.25">
      <c r="A204" s="6955" t="s">
        <v>2182</v>
      </c>
      <c r="B204" s="6955" t="s">
        <v>14</v>
      </c>
      <c r="C204" s="6955" t="s">
        <v>2520</v>
      </c>
      <c r="D204" s="6955" t="s">
        <v>2521</v>
      </c>
      <c r="E204" s="6955" t="s">
        <v>2522</v>
      </c>
      <c r="F204" s="6955" t="s">
        <v>2204</v>
      </c>
      <c r="G204" s="6955" t="s">
        <v>24</v>
      </c>
      <c r="H204" s="6955" t="s">
        <v>24</v>
      </c>
      <c r="I204" s="6955" t="s">
        <v>803</v>
      </c>
    </row>
    <row customHeight="1" ht="11.25">
      <c r="A205" s="6955" t="s">
        <v>2182</v>
      </c>
      <c r="B205" s="6955" t="s">
        <v>14</v>
      </c>
      <c r="C205" s="6955" t="s">
        <v>2523</v>
      </c>
      <c r="D205" s="6955" t="s">
        <v>2524</v>
      </c>
      <c r="E205" s="6955" t="s">
        <v>2525</v>
      </c>
      <c r="F205" s="6955" t="s">
        <v>2204</v>
      </c>
      <c r="G205" s="6955" t="s">
        <v>24</v>
      </c>
      <c r="H205" s="6955" t="s">
        <v>2526</v>
      </c>
      <c r="I205" s="6955" t="s">
        <v>803</v>
      </c>
    </row>
    <row customHeight="1" ht="11.25">
      <c r="A206" s="6955" t="s">
        <v>2182</v>
      </c>
      <c r="B206" s="6955" t="s">
        <v>14</v>
      </c>
      <c r="C206" s="6955" t="s">
        <v>2527</v>
      </c>
      <c r="D206" s="6955" t="s">
        <v>2528</v>
      </c>
      <c r="E206" s="6955" t="s">
        <v>2529</v>
      </c>
      <c r="F206" s="6955" t="s">
        <v>2204</v>
      </c>
      <c r="G206" s="6955" t="s">
        <v>24</v>
      </c>
      <c r="H206" s="6955" t="s">
        <v>24</v>
      </c>
      <c r="I206" s="6955" t="s">
        <v>803</v>
      </c>
    </row>
    <row customHeight="1" ht="11.25">
      <c r="A207" s="6955" t="s">
        <v>2182</v>
      </c>
      <c r="B207" s="6955" t="s">
        <v>14</v>
      </c>
      <c r="C207" s="6955" t="s">
        <v>2530</v>
      </c>
      <c r="D207" s="6955" t="s">
        <v>2531</v>
      </c>
      <c r="E207" s="6955" t="s">
        <v>2532</v>
      </c>
      <c r="F207" s="6955" t="s">
        <v>2204</v>
      </c>
      <c r="G207" s="6955" t="s">
        <v>24</v>
      </c>
      <c r="H207" s="6955" t="s">
        <v>24</v>
      </c>
      <c r="I207" s="6955" t="s">
        <v>803</v>
      </c>
    </row>
    <row customHeight="1" ht="11.25">
      <c r="A208" s="6955" t="s">
        <v>2182</v>
      </c>
      <c r="B208" s="6955" t="s">
        <v>14</v>
      </c>
      <c r="C208" s="6955" t="s">
        <v>2536</v>
      </c>
      <c r="D208" s="6955" t="s">
        <v>2537</v>
      </c>
      <c r="E208" s="6955" t="s">
        <v>2538</v>
      </c>
      <c r="F208" s="6955" t="s">
        <v>2204</v>
      </c>
      <c r="G208" s="6955" t="s">
        <v>24</v>
      </c>
      <c r="H208" s="6955" t="s">
        <v>24</v>
      </c>
      <c r="I208" s="6955" t="s">
        <v>803</v>
      </c>
    </row>
    <row customHeight="1" ht="11.25">
      <c r="A209" s="6955" t="s">
        <v>2182</v>
      </c>
      <c r="B209" s="6955" t="s">
        <v>14</v>
      </c>
      <c r="C209" s="6955" t="s">
        <v>2544</v>
      </c>
      <c r="D209" s="6955" t="s">
        <v>2545</v>
      </c>
      <c r="E209" s="6955" t="s">
        <v>2546</v>
      </c>
      <c r="F209" s="6955" t="s">
        <v>2204</v>
      </c>
      <c r="G209" s="6955" t="s">
        <v>24</v>
      </c>
      <c r="H209" s="6955" t="s">
        <v>24</v>
      </c>
      <c r="I209" s="6955" t="s">
        <v>803</v>
      </c>
    </row>
    <row customHeight="1" ht="11.25">
      <c r="A210" s="6955" t="s">
        <v>2182</v>
      </c>
      <c r="B210" s="6955" t="s">
        <v>14</v>
      </c>
      <c r="C210" s="6955" t="s">
        <v>2550</v>
      </c>
      <c r="D210" s="6955" t="s">
        <v>2551</v>
      </c>
      <c r="E210" s="6955" t="s">
        <v>2552</v>
      </c>
      <c r="F210" s="6955" t="s">
        <v>2208</v>
      </c>
      <c r="G210" s="6955" t="s">
        <v>24</v>
      </c>
      <c r="H210" s="6955" t="s">
        <v>24</v>
      </c>
      <c r="I210" s="6955" t="s">
        <v>803</v>
      </c>
    </row>
    <row customHeight="1" ht="11.25">
      <c r="A211" s="6955" t="s">
        <v>2182</v>
      </c>
      <c r="B211" s="6955" t="s">
        <v>14</v>
      </c>
      <c r="C211" s="6955" t="s">
        <v>2556</v>
      </c>
      <c r="D211" s="6955" t="s">
        <v>2557</v>
      </c>
      <c r="E211" s="6955" t="s">
        <v>2558</v>
      </c>
      <c r="F211" s="6955" t="s">
        <v>2204</v>
      </c>
      <c r="G211" s="6955" t="s">
        <v>24</v>
      </c>
      <c r="H211" s="6955" t="s">
        <v>2559</v>
      </c>
      <c r="I211" s="6955" t="s">
        <v>803</v>
      </c>
    </row>
    <row customHeight="1" ht="11.25">
      <c r="A212" s="6955" t="s">
        <v>2182</v>
      </c>
      <c r="B212" s="6955" t="s">
        <v>14</v>
      </c>
      <c r="C212" s="6955" t="s">
        <v>2560</v>
      </c>
      <c r="D212" s="6955" t="s">
        <v>2561</v>
      </c>
      <c r="E212" s="6955" t="s">
        <v>2562</v>
      </c>
      <c r="F212" s="6955" t="s">
        <v>2382</v>
      </c>
      <c r="G212" s="6955" t="s">
        <v>24</v>
      </c>
      <c r="H212" s="6955" t="s">
        <v>24</v>
      </c>
      <c r="I212" s="6955" t="s">
        <v>803</v>
      </c>
    </row>
    <row customHeight="1" ht="11.25">
      <c r="A213" s="6955" t="s">
        <v>2182</v>
      </c>
      <c r="B213" s="6955" t="s">
        <v>14</v>
      </c>
      <c r="C213" s="6955" t="s">
        <v>2566</v>
      </c>
      <c r="D213" s="6955" t="s">
        <v>2567</v>
      </c>
      <c r="E213" s="6955" t="s">
        <v>2568</v>
      </c>
      <c r="F213" s="6955" t="s">
        <v>2382</v>
      </c>
      <c r="G213" s="6955" t="s">
        <v>2415</v>
      </c>
      <c r="H213" s="6955" t="s">
        <v>24</v>
      </c>
      <c r="I213" s="6955" t="s">
        <v>803</v>
      </c>
    </row>
    <row customHeight="1" ht="11.25">
      <c r="A214" s="6955" t="s">
        <v>2182</v>
      </c>
      <c r="B214" s="6955" t="s">
        <v>14</v>
      </c>
      <c r="C214" s="6955" t="s">
        <v>2575</v>
      </c>
      <c r="D214" s="6955" t="s">
        <v>2576</v>
      </c>
      <c r="E214" s="6955" t="s">
        <v>2577</v>
      </c>
      <c r="F214" s="6955" t="s">
        <v>2289</v>
      </c>
      <c r="G214" s="6955" t="s">
        <v>24</v>
      </c>
      <c r="H214" s="6955" t="s">
        <v>24</v>
      </c>
      <c r="I214" s="6955" t="s">
        <v>803</v>
      </c>
    </row>
    <row customHeight="1" ht="11.25">
      <c r="A215" s="6955" t="s">
        <v>2182</v>
      </c>
      <c r="B215" s="6955" t="s">
        <v>14</v>
      </c>
      <c r="C215" s="6955" t="s">
        <v>2578</v>
      </c>
      <c r="D215" s="6955" t="s">
        <v>2579</v>
      </c>
      <c r="E215" s="6955" t="s">
        <v>2580</v>
      </c>
      <c r="F215" s="6955" t="s">
        <v>2204</v>
      </c>
      <c r="G215" s="6955" t="s">
        <v>24</v>
      </c>
      <c r="H215" s="6955" t="s">
        <v>24</v>
      </c>
      <c r="I215" s="6955" t="s">
        <v>803</v>
      </c>
    </row>
    <row customHeight="1" ht="11.25">
      <c r="A216" s="6955" t="s">
        <v>2182</v>
      </c>
      <c r="B216" s="6955" t="s">
        <v>14</v>
      </c>
      <c r="C216" s="6955" t="s">
        <v>2584</v>
      </c>
      <c r="D216" s="6955" t="s">
        <v>2585</v>
      </c>
      <c r="E216" s="6955" t="s">
        <v>2586</v>
      </c>
      <c r="F216" s="6955" t="s">
        <v>2382</v>
      </c>
      <c r="G216" s="6955" t="s">
        <v>24</v>
      </c>
      <c r="H216" s="6955" t="s">
        <v>24</v>
      </c>
      <c r="I216" s="6955" t="s">
        <v>803</v>
      </c>
    </row>
    <row customHeight="1" ht="11.25">
      <c r="A217" s="6955" t="s">
        <v>2182</v>
      </c>
      <c r="B217" s="6955" t="s">
        <v>14</v>
      </c>
      <c r="C217" s="6955" t="s">
        <v>2587</v>
      </c>
      <c r="D217" s="6955" t="s">
        <v>2588</v>
      </c>
      <c r="E217" s="6955" t="s">
        <v>2589</v>
      </c>
      <c r="F217" s="6955" t="s">
        <v>2590</v>
      </c>
      <c r="G217" s="6955" t="s">
        <v>24</v>
      </c>
      <c r="H217" s="6955" t="s">
        <v>24</v>
      </c>
      <c r="I217" s="6955" t="s">
        <v>803</v>
      </c>
    </row>
    <row customHeight="1" ht="11.25">
      <c r="A218" s="6955" t="s">
        <v>2182</v>
      </c>
      <c r="B218" s="6955" t="s">
        <v>14</v>
      </c>
      <c r="C218" s="6955" t="s">
        <v>2591</v>
      </c>
      <c r="D218" s="6955" t="s">
        <v>2592</v>
      </c>
      <c r="E218" s="6955" t="s">
        <v>2593</v>
      </c>
      <c r="F218" s="6955" t="s">
        <v>2371</v>
      </c>
      <c r="G218" s="6955" t="s">
        <v>24</v>
      </c>
      <c r="H218" s="6955" t="s">
        <v>24</v>
      </c>
      <c r="I218" s="6955" t="s">
        <v>803</v>
      </c>
    </row>
    <row customHeight="1" ht="11.25">
      <c r="A219" s="6955" t="s">
        <v>2182</v>
      </c>
      <c r="B219" s="6955" t="s">
        <v>14</v>
      </c>
      <c r="C219" s="6955" t="s">
        <v>2597</v>
      </c>
      <c r="D219" s="6955" t="s">
        <v>2598</v>
      </c>
      <c r="E219" s="6955" t="s">
        <v>2599</v>
      </c>
      <c r="F219" s="6955" t="s">
        <v>2600</v>
      </c>
      <c r="G219" s="6955" t="s">
        <v>24</v>
      </c>
      <c r="H219" s="6955" t="s">
        <v>24</v>
      </c>
      <c r="I219" s="6955" t="s">
        <v>803</v>
      </c>
    </row>
    <row customHeight="1" ht="11.25">
      <c r="A220" s="6955" t="s">
        <v>2182</v>
      </c>
      <c r="B220" s="6955" t="s">
        <v>14</v>
      </c>
      <c r="C220" s="6955" t="s">
        <v>2608</v>
      </c>
      <c r="D220" s="6955" t="s">
        <v>2609</v>
      </c>
      <c r="E220" s="6955" t="s">
        <v>2610</v>
      </c>
      <c r="F220" s="6955" t="s">
        <v>2382</v>
      </c>
      <c r="G220" s="6955" t="s">
        <v>2361</v>
      </c>
      <c r="H220" s="6955" t="s">
        <v>24</v>
      </c>
      <c r="I220" s="6955" t="s">
        <v>803</v>
      </c>
    </row>
    <row customHeight="1" ht="11.25">
      <c r="A221" s="6955" t="s">
        <v>2182</v>
      </c>
      <c r="B221" s="6955" t="s">
        <v>14</v>
      </c>
      <c r="C221" s="6955" t="s">
        <v>2611</v>
      </c>
      <c r="D221" s="6955" t="s">
        <v>2612</v>
      </c>
      <c r="E221" s="6955" t="s">
        <v>2613</v>
      </c>
      <c r="F221" s="6955" t="s">
        <v>2371</v>
      </c>
      <c r="G221" s="6955" t="s">
        <v>24</v>
      </c>
      <c r="H221" s="6955" t="s">
        <v>24</v>
      </c>
      <c r="I221" s="6955" t="s">
        <v>803</v>
      </c>
    </row>
    <row customHeight="1" ht="11.25">
      <c r="A222" s="6955" t="s">
        <v>2182</v>
      </c>
      <c r="B222" s="6955" t="s">
        <v>14</v>
      </c>
      <c r="C222" s="6955" t="s">
        <v>2617</v>
      </c>
      <c r="D222" s="6955" t="s">
        <v>2618</v>
      </c>
      <c r="E222" s="6955" t="s">
        <v>2619</v>
      </c>
      <c r="F222" s="6955" t="s">
        <v>2620</v>
      </c>
      <c r="G222" s="6955" t="s">
        <v>24</v>
      </c>
      <c r="H222" s="6955" t="s">
        <v>24</v>
      </c>
      <c r="I222" s="6955" t="s">
        <v>803</v>
      </c>
    </row>
    <row customHeight="1" ht="11.25">
      <c r="A223" s="6955" t="s">
        <v>2182</v>
      </c>
      <c r="B223" s="6955" t="s">
        <v>14</v>
      </c>
      <c r="C223" s="6955" t="s">
        <v>2635</v>
      </c>
      <c r="D223" s="6955" t="s">
        <v>2636</v>
      </c>
      <c r="E223" s="6955" t="s">
        <v>2637</v>
      </c>
      <c r="F223" s="6955" t="s">
        <v>2208</v>
      </c>
      <c r="G223" s="6955" t="s">
        <v>24</v>
      </c>
      <c r="H223" s="6955" t="s">
        <v>24</v>
      </c>
      <c r="I223" s="6955" t="s">
        <v>803</v>
      </c>
    </row>
    <row customHeight="1" ht="11.25">
      <c r="A224" s="6955" t="s">
        <v>2182</v>
      </c>
      <c r="B224" s="6955" t="s">
        <v>14</v>
      </c>
      <c r="C224" s="6955" t="s">
        <v>2638</v>
      </c>
      <c r="D224" s="6955" t="s">
        <v>2639</v>
      </c>
      <c r="E224" s="6955" t="s">
        <v>2640</v>
      </c>
      <c r="F224" s="6955" t="s">
        <v>2230</v>
      </c>
      <c r="G224" s="6955" t="s">
        <v>24</v>
      </c>
      <c r="H224" s="6955" t="s">
        <v>24</v>
      </c>
      <c r="I224" s="6955" t="s">
        <v>803</v>
      </c>
    </row>
    <row customHeight="1" ht="11.25">
      <c r="A225" s="6955" t="s">
        <v>2182</v>
      </c>
      <c r="B225" s="6955" t="s">
        <v>14</v>
      </c>
      <c r="C225" s="6955" t="s">
        <v>2654</v>
      </c>
      <c r="D225" s="6955" t="s">
        <v>2655</v>
      </c>
      <c r="E225" s="6955" t="s">
        <v>2656</v>
      </c>
      <c r="F225" s="6955" t="s">
        <v>2306</v>
      </c>
      <c r="G225" s="6955" t="s">
        <v>24</v>
      </c>
      <c r="H225" s="6955" t="s">
        <v>24</v>
      </c>
      <c r="I225" s="6955" t="s">
        <v>803</v>
      </c>
    </row>
    <row customHeight="1" ht="11.25">
      <c r="A226" s="6955" t="s">
        <v>2182</v>
      </c>
      <c r="B226" s="6955" t="s">
        <v>14</v>
      </c>
      <c r="C226" s="6955" t="s">
        <v>2661</v>
      </c>
      <c r="D226" s="6955" t="s">
        <v>2662</v>
      </c>
      <c r="E226" s="6955" t="s">
        <v>2663</v>
      </c>
      <c r="F226" s="6955" t="s">
        <v>2664</v>
      </c>
      <c r="G226" s="6955" t="s">
        <v>24</v>
      </c>
      <c r="H226" s="6955" t="s">
        <v>24</v>
      </c>
      <c r="I226" s="6955" t="s">
        <v>803</v>
      </c>
    </row>
    <row customHeight="1" ht="11.25">
      <c r="A227" s="6955" t="s">
        <v>2182</v>
      </c>
      <c r="B227" s="6955" t="s">
        <v>14</v>
      </c>
      <c r="C227" s="6955" t="s">
        <v>2665</v>
      </c>
      <c r="D227" s="6955" t="s">
        <v>2666</v>
      </c>
      <c r="E227" s="6955" t="s">
        <v>2667</v>
      </c>
      <c r="F227" s="6955" t="s">
        <v>2668</v>
      </c>
      <c r="G227" s="6955" t="s">
        <v>24</v>
      </c>
      <c r="H227" s="6955" t="s">
        <v>24</v>
      </c>
      <c r="I227" s="6955" t="s">
        <v>803</v>
      </c>
    </row>
    <row customHeight="1" ht="11.25">
      <c r="A228" s="6955" t="s">
        <v>2182</v>
      </c>
      <c r="B228" s="6955" t="s">
        <v>14</v>
      </c>
      <c r="C228" s="6955" t="s">
        <v>2723</v>
      </c>
      <c r="D228" s="6955" t="s">
        <v>2666</v>
      </c>
      <c r="E228" s="6955" t="s">
        <v>2667</v>
      </c>
      <c r="F228" s="6955" t="s">
        <v>2724</v>
      </c>
      <c r="G228" s="6955" t="s">
        <v>24</v>
      </c>
      <c r="H228" s="6955" t="s">
        <v>24</v>
      </c>
      <c r="I228" s="6955" t="s">
        <v>803</v>
      </c>
    </row>
    <row customHeight="1" ht="11.25">
      <c r="A229" s="6955" t="s">
        <v>2182</v>
      </c>
      <c r="B229" s="6955" t="s">
        <v>14</v>
      </c>
      <c r="C229" s="6955" t="s">
        <v>2669</v>
      </c>
      <c r="D229" s="6955" t="s">
        <v>2670</v>
      </c>
      <c r="E229" s="6955" t="s">
        <v>2421</v>
      </c>
      <c r="F229" s="6955" t="s">
        <v>2671</v>
      </c>
      <c r="G229" s="6955" t="s">
        <v>24</v>
      </c>
      <c r="H229" s="6955" t="s">
        <v>24</v>
      </c>
      <c r="I229" s="6955" t="s">
        <v>803</v>
      </c>
    </row>
    <row customHeight="1" ht="11.25">
      <c r="A230" s="6955" t="s">
        <v>2182</v>
      </c>
      <c r="B230" s="6955" t="s">
        <v>14</v>
      </c>
      <c r="C230" s="6955" t="s">
        <v>2672</v>
      </c>
      <c r="D230" s="6955" t="s">
        <v>2673</v>
      </c>
      <c r="E230" s="6955" t="s">
        <v>2674</v>
      </c>
      <c r="F230" s="6955" t="s">
        <v>2204</v>
      </c>
      <c r="G230" s="6955" t="s">
        <v>24</v>
      </c>
      <c r="H230" s="6955" t="s">
        <v>24</v>
      </c>
      <c r="I230" s="6955" t="s">
        <v>803</v>
      </c>
    </row>
    <row customHeight="1" ht="11.25">
      <c r="A231" s="6955" t="s">
        <v>2182</v>
      </c>
      <c r="B231" s="6955" t="s">
        <v>14</v>
      </c>
      <c r="C231" s="6955" t="s">
        <v>2678</v>
      </c>
      <c r="D231" s="6955" t="s">
        <v>2679</v>
      </c>
      <c r="E231" s="6955" t="s">
        <v>2680</v>
      </c>
      <c r="F231" s="6955" t="s">
        <v>2204</v>
      </c>
      <c r="G231" s="6955" t="s">
        <v>24</v>
      </c>
      <c r="H231" s="6955" t="s">
        <v>24</v>
      </c>
      <c r="I231" s="6955" t="s">
        <v>803</v>
      </c>
    </row>
    <row customHeight="1" ht="11.25">
      <c r="A232" s="6955" t="s">
        <v>2182</v>
      </c>
      <c r="B232" s="6955" t="s">
        <v>14</v>
      </c>
      <c r="C232" s="6955" t="s">
        <v>2684</v>
      </c>
      <c r="D232" s="6955" t="s">
        <v>2685</v>
      </c>
      <c r="E232" s="6955" t="s">
        <v>2421</v>
      </c>
      <c r="F232" s="6955" t="s">
        <v>2686</v>
      </c>
      <c r="G232" s="6955" t="s">
        <v>24</v>
      </c>
      <c r="H232" s="6955" t="s">
        <v>24</v>
      </c>
      <c r="I232" s="6955" t="s">
        <v>803</v>
      </c>
    </row>
    <row customHeight="1" ht="11.25">
      <c r="A233" s="6955" t="s">
        <v>2182</v>
      </c>
      <c r="B233" s="6955" t="s">
        <v>14</v>
      </c>
      <c r="C233" s="6955" t="s">
        <v>2690</v>
      </c>
      <c r="D233" s="6955" t="s">
        <v>2691</v>
      </c>
      <c r="E233" s="6955" t="s">
        <v>2692</v>
      </c>
      <c r="F233" s="6955" t="s">
        <v>2219</v>
      </c>
      <c r="G233" s="6955" t="s">
        <v>24</v>
      </c>
      <c r="H233" s="6955" t="s">
        <v>24</v>
      </c>
      <c r="I233" s="6955" t="s">
        <v>803</v>
      </c>
    </row>
    <row customHeight="1" ht="11.25">
      <c r="A234" s="6955" t="s">
        <v>2182</v>
      </c>
      <c r="B234" s="6955" t="s">
        <v>14</v>
      </c>
      <c r="C234" s="6955" t="s">
        <v>2693</v>
      </c>
      <c r="D234" s="6955" t="s">
        <v>2694</v>
      </c>
      <c r="E234" s="6955" t="s">
        <v>2695</v>
      </c>
      <c r="F234" s="6955" t="s">
        <v>2696</v>
      </c>
      <c r="G234" s="6955" t="s">
        <v>24</v>
      </c>
      <c r="H234" s="6955" t="s">
        <v>24</v>
      </c>
      <c r="I234" s="6955" t="s">
        <v>803</v>
      </c>
    </row>
    <row customHeight="1" ht="11.25">
      <c r="A235" s="6955" t="s">
        <v>2182</v>
      </c>
      <c r="B235" s="6955" t="s">
        <v>14</v>
      </c>
      <c r="C235" s="6955" t="s">
        <v>2700</v>
      </c>
      <c r="D235" s="6955" t="s">
        <v>2701</v>
      </c>
      <c r="E235" s="6955" t="s">
        <v>2702</v>
      </c>
      <c r="F235" s="6955" t="s">
        <v>2426</v>
      </c>
      <c r="G235" s="6955" t="s">
        <v>24</v>
      </c>
      <c r="H235" s="6955" t="s">
        <v>24</v>
      </c>
      <c r="I235" s="6955" t="s">
        <v>803</v>
      </c>
    </row>
    <row customHeight="1" ht="11.25">
      <c r="A236" s="6955" t="s">
        <v>2182</v>
      </c>
      <c r="B236" s="6955" t="s">
        <v>14</v>
      </c>
      <c r="C236" s="6955" t="s">
        <v>2703</v>
      </c>
      <c r="D236" s="6955" t="s">
        <v>2704</v>
      </c>
      <c r="E236" s="6955" t="s">
        <v>2705</v>
      </c>
      <c r="F236" s="6955" t="s">
        <v>2426</v>
      </c>
      <c r="G236" s="6955" t="s">
        <v>24</v>
      </c>
      <c r="H236" s="6955" t="s">
        <v>24</v>
      </c>
      <c r="I236" s="6955" t="s">
        <v>803</v>
      </c>
    </row>
    <row customHeight="1" ht="11.25">
      <c r="A237" s="6955" t="s">
        <v>2182</v>
      </c>
      <c r="B237" s="6955" t="s">
        <v>14</v>
      </c>
      <c r="C237" s="6955" t="s">
        <v>2706</v>
      </c>
      <c r="D237" s="6955" t="s">
        <v>2707</v>
      </c>
      <c r="E237" s="6955" t="s">
        <v>2708</v>
      </c>
      <c r="F237" s="6955" t="s">
        <v>2204</v>
      </c>
      <c r="G237" s="6955" t="s">
        <v>24</v>
      </c>
      <c r="H237" s="6955" t="s">
        <v>24</v>
      </c>
      <c r="I237" s="6955" t="s">
        <v>803</v>
      </c>
    </row>
    <row customHeight="1" ht="11.25">
      <c r="A238" s="6955" t="s">
        <v>2182</v>
      </c>
      <c r="B238" s="6955" t="s">
        <v>14</v>
      </c>
      <c r="C238" s="6955" t="s">
        <v>2709</v>
      </c>
      <c r="D238" s="6955" t="s">
        <v>45</v>
      </c>
      <c r="E238" s="6955" t="s">
        <v>48</v>
      </c>
      <c r="F238" s="6955" t="s">
        <v>50</v>
      </c>
      <c r="G238" s="6955" t="s">
        <v>24</v>
      </c>
      <c r="H238" s="6955" t="s">
        <v>24</v>
      </c>
      <c r="I238" s="6955" t="s">
        <v>803</v>
      </c>
    </row>
    <row customHeight="1" ht="11.25">
      <c r="A239" s="6955" t="s">
        <v>2182</v>
      </c>
      <c r="B239" s="6955" t="s">
        <v>14</v>
      </c>
      <c r="C239" s="6955" t="s">
        <v>2710</v>
      </c>
      <c r="D239" s="6955" t="s">
        <v>2711</v>
      </c>
      <c r="E239" s="6955" t="s">
        <v>2712</v>
      </c>
      <c r="F239" s="6955" t="s">
        <v>2668</v>
      </c>
      <c r="G239" s="6955" t="s">
        <v>24</v>
      </c>
      <c r="H239" s="6955" t="s">
        <v>24</v>
      </c>
      <c r="I239" s="6955" t="s">
        <v>803</v>
      </c>
    </row>
    <row customHeight="1" ht="11.25">
      <c r="A240" s="6955" t="s">
        <v>2182</v>
      </c>
      <c r="B240" s="6955" t="s">
        <v>14</v>
      </c>
      <c r="C240" s="6955" t="s">
        <v>2720</v>
      </c>
      <c r="D240" s="6955" t="s">
        <v>2721</v>
      </c>
      <c r="E240" s="6955" t="s">
        <v>2689</v>
      </c>
      <c r="F240" s="6955" t="s">
        <v>2722</v>
      </c>
      <c r="G240" s="6955" t="s">
        <v>24</v>
      </c>
      <c r="H240" s="6955" t="s">
        <v>24</v>
      </c>
      <c r="I240" s="6955" t="s">
        <v>803</v>
      </c>
    </row>
    <row customHeight="1" ht="11.25">
      <c r="A241" s="6955" t="s">
        <v>2182</v>
      </c>
      <c r="B241" s="6955" t="s">
        <v>14</v>
      </c>
      <c r="C241" s="6955" t="s">
        <v>2725</v>
      </c>
      <c r="D241" s="6955" t="s">
        <v>2726</v>
      </c>
      <c r="E241" s="6955" t="s">
        <v>2727</v>
      </c>
      <c r="F241" s="6955" t="s">
        <v>2371</v>
      </c>
      <c r="G241" s="6955" t="s">
        <v>24</v>
      </c>
      <c r="H241" s="6955" t="s">
        <v>24</v>
      </c>
      <c r="I241" s="6955" t="s">
        <v>765</v>
      </c>
    </row>
    <row customHeight="1" ht="11.25">
      <c r="A242" s="6955" t="s">
        <v>2182</v>
      </c>
      <c r="B242" s="6955" t="s">
        <v>14</v>
      </c>
      <c r="C242" s="6955" t="s">
        <v>2183</v>
      </c>
      <c r="D242" s="6955" t="s">
        <v>2184</v>
      </c>
      <c r="E242" s="6955" t="s">
        <v>2185</v>
      </c>
      <c r="F242" s="6955" t="s">
        <v>2186</v>
      </c>
      <c r="G242" s="6955" t="s">
        <v>24</v>
      </c>
      <c r="H242" s="6955" t="s">
        <v>24</v>
      </c>
      <c r="I242" s="6955" t="s">
        <v>765</v>
      </c>
    </row>
    <row customHeight="1" ht="11.25">
      <c r="A243" s="6955" t="s">
        <v>2182</v>
      </c>
      <c r="B243" s="6955" t="s">
        <v>14</v>
      </c>
      <c r="C243" s="6955" t="s">
        <v>2187</v>
      </c>
      <c r="D243" s="6955" t="s">
        <v>2184</v>
      </c>
      <c r="E243" s="6955" t="s">
        <v>2185</v>
      </c>
      <c r="F243" s="6955" t="s">
        <v>2188</v>
      </c>
      <c r="G243" s="6955" t="s">
        <v>24</v>
      </c>
      <c r="H243" s="6955" t="s">
        <v>24</v>
      </c>
      <c r="I243" s="6955" t="s">
        <v>765</v>
      </c>
    </row>
    <row customHeight="1" ht="11.25">
      <c r="A244" s="6955" t="s">
        <v>2182</v>
      </c>
      <c r="B244" s="6955" t="s">
        <v>14</v>
      </c>
      <c r="C244" s="6955" t="s">
        <v>2189</v>
      </c>
      <c r="D244" s="6955" t="s">
        <v>2190</v>
      </c>
      <c r="E244" s="6955" t="s">
        <v>2191</v>
      </c>
      <c r="F244" s="6955" t="s">
        <v>2192</v>
      </c>
      <c r="G244" s="6955" t="s">
        <v>24</v>
      </c>
      <c r="H244" s="6955" t="s">
        <v>24</v>
      </c>
      <c r="I244" s="6955" t="s">
        <v>765</v>
      </c>
    </row>
    <row customHeight="1" ht="11.25">
      <c r="A245" s="6955" t="s">
        <v>2182</v>
      </c>
      <c r="B245" s="6955" t="s">
        <v>14</v>
      </c>
      <c r="C245" s="6955" t="s">
        <v>2201</v>
      </c>
      <c r="D245" s="6955" t="s">
        <v>2202</v>
      </c>
      <c r="E245" s="6955" t="s">
        <v>2203</v>
      </c>
      <c r="F245" s="6955" t="s">
        <v>2204</v>
      </c>
      <c r="G245" s="6955" t="s">
        <v>24</v>
      </c>
      <c r="H245" s="6955" t="s">
        <v>24</v>
      </c>
      <c r="I245" s="6955" t="s">
        <v>765</v>
      </c>
    </row>
    <row customHeight="1" ht="11.25">
      <c r="A246" s="6955" t="s">
        <v>2182</v>
      </c>
      <c r="B246" s="6955" t="s">
        <v>14</v>
      </c>
      <c r="C246" s="6955" t="s">
        <v>2216</v>
      </c>
      <c r="D246" s="6955" t="s">
        <v>2217</v>
      </c>
      <c r="E246" s="6955" t="s">
        <v>2218</v>
      </c>
      <c r="F246" s="6955" t="s">
        <v>2219</v>
      </c>
      <c r="G246" s="6955" t="s">
        <v>24</v>
      </c>
      <c r="H246" s="6955" t="s">
        <v>24</v>
      </c>
      <c r="I246" s="6955" t="s">
        <v>765</v>
      </c>
    </row>
    <row customHeight="1" ht="11.25">
      <c r="A247" s="6955" t="s">
        <v>2182</v>
      </c>
      <c r="B247" s="6955" t="s">
        <v>14</v>
      </c>
      <c r="C247" s="6955" t="s">
        <v>2220</v>
      </c>
      <c r="D247" s="6955" t="s">
        <v>2221</v>
      </c>
      <c r="E247" s="6955" t="s">
        <v>2222</v>
      </c>
      <c r="F247" s="6955" t="s">
        <v>2223</v>
      </c>
      <c r="G247" s="6955" t="s">
        <v>24</v>
      </c>
      <c r="H247" s="6955" t="s">
        <v>24</v>
      </c>
      <c r="I247" s="6955" t="s">
        <v>765</v>
      </c>
    </row>
    <row customHeight="1" ht="11.25">
      <c r="A248" s="6955" t="s">
        <v>2182</v>
      </c>
      <c r="B248" s="6955" t="s">
        <v>14</v>
      </c>
      <c r="C248" s="6955" t="s">
        <v>24</v>
      </c>
      <c r="D248" s="6955" t="s">
        <v>2236</v>
      </c>
      <c r="E248" s="6955" t="s">
        <v>2237</v>
      </c>
      <c r="F248" s="6955" t="s">
        <v>2230</v>
      </c>
      <c r="G248" s="6955" t="s">
        <v>24</v>
      </c>
      <c r="H248" s="6955" t="s">
        <v>24</v>
      </c>
      <c r="I248" s="6955" t="s">
        <v>765</v>
      </c>
    </row>
    <row customHeight="1" ht="11.25">
      <c r="A249" s="6955" t="s">
        <v>2182</v>
      </c>
      <c r="B249" s="6955" t="s">
        <v>14</v>
      </c>
      <c r="C249" s="6955" t="s">
        <v>2728</v>
      </c>
      <c r="D249" s="6955" t="s">
        <v>2729</v>
      </c>
      <c r="E249" s="6955" t="s">
        <v>2730</v>
      </c>
      <c r="F249" s="6955" t="s">
        <v>572</v>
      </c>
      <c r="G249" s="6955" t="s">
        <v>24</v>
      </c>
      <c r="H249" s="6955" t="s">
        <v>24</v>
      </c>
      <c r="I249" s="6955" t="s">
        <v>765</v>
      </c>
    </row>
    <row customHeight="1" ht="11.25">
      <c r="A250" s="6955" t="s">
        <v>2182</v>
      </c>
      <c r="B250" s="6955" t="s">
        <v>14</v>
      </c>
      <c r="C250" s="6955" t="s">
        <v>2731</v>
      </c>
      <c r="D250" s="6955" t="s">
        <v>2732</v>
      </c>
      <c r="E250" s="6955" t="s">
        <v>2733</v>
      </c>
      <c r="F250" s="6955" t="s">
        <v>2426</v>
      </c>
      <c r="G250" s="6955" t="s">
        <v>2734</v>
      </c>
      <c r="H250" s="6955" t="s">
        <v>24</v>
      </c>
      <c r="I250" s="6955" t="s">
        <v>765</v>
      </c>
    </row>
    <row customHeight="1" ht="11.25">
      <c r="A251" s="6955" t="s">
        <v>2182</v>
      </c>
      <c r="B251" s="6955" t="s">
        <v>14</v>
      </c>
      <c r="C251" s="6955" t="s">
        <v>2286</v>
      </c>
      <c r="D251" s="6955" t="s">
        <v>2287</v>
      </c>
      <c r="E251" s="6955" t="s">
        <v>2288</v>
      </c>
      <c r="F251" s="6955" t="s">
        <v>2289</v>
      </c>
      <c r="G251" s="6955" t="s">
        <v>24</v>
      </c>
      <c r="H251" s="6955" t="s">
        <v>24</v>
      </c>
      <c r="I251" s="6955" t="s">
        <v>765</v>
      </c>
    </row>
    <row customHeight="1" ht="11.25">
      <c r="A252" s="6955" t="s">
        <v>2182</v>
      </c>
      <c r="B252" s="6955" t="s">
        <v>14</v>
      </c>
      <c r="C252" s="6955" t="s">
        <v>2290</v>
      </c>
      <c r="D252" s="6955" t="s">
        <v>2291</v>
      </c>
      <c r="E252" s="6955" t="s">
        <v>2292</v>
      </c>
      <c r="F252" s="6955" t="s">
        <v>2289</v>
      </c>
      <c r="G252" s="6955" t="s">
        <v>24</v>
      </c>
      <c r="H252" s="6955" t="s">
        <v>24</v>
      </c>
      <c r="I252" s="6955" t="s">
        <v>765</v>
      </c>
    </row>
    <row customHeight="1" ht="11.25">
      <c r="A253" s="6955" t="s">
        <v>2182</v>
      </c>
      <c r="B253" s="6955" t="s">
        <v>14</v>
      </c>
      <c r="C253" s="6955" t="s">
        <v>2735</v>
      </c>
      <c r="D253" s="6955" t="s">
        <v>2736</v>
      </c>
      <c r="E253" s="6955" t="s">
        <v>2737</v>
      </c>
      <c r="F253" s="6955" t="s">
        <v>2371</v>
      </c>
      <c r="G253" s="6955" t="s">
        <v>24</v>
      </c>
      <c r="H253" s="6955" t="s">
        <v>24</v>
      </c>
      <c r="I253" s="6955" t="s">
        <v>765</v>
      </c>
    </row>
    <row customHeight="1" ht="11.25">
      <c r="A254" s="6955" t="s">
        <v>2182</v>
      </c>
      <c r="B254" s="6955" t="s">
        <v>14</v>
      </c>
      <c r="C254" s="6955" t="s">
        <v>2738</v>
      </c>
      <c r="D254" s="6955" t="s">
        <v>2739</v>
      </c>
      <c r="E254" s="6955" t="s">
        <v>2740</v>
      </c>
      <c r="F254" s="6955" t="s">
        <v>2215</v>
      </c>
      <c r="G254" s="6955" t="s">
        <v>24</v>
      </c>
      <c r="H254" s="6955" t="s">
        <v>2741</v>
      </c>
      <c r="I254" s="6955" t="s">
        <v>765</v>
      </c>
    </row>
    <row customHeight="1" ht="11.25">
      <c r="A255" s="6955" t="s">
        <v>2182</v>
      </c>
      <c r="B255" s="6955" t="s">
        <v>14</v>
      </c>
      <c r="C255" s="6955" t="s">
        <v>2742</v>
      </c>
      <c r="D255" s="6955" t="s">
        <v>2739</v>
      </c>
      <c r="E255" s="6955" t="s">
        <v>2743</v>
      </c>
      <c r="F255" s="6955" t="s">
        <v>2664</v>
      </c>
      <c r="G255" s="6955" t="s">
        <v>24</v>
      </c>
      <c r="H255" s="6955" t="s">
        <v>24</v>
      </c>
      <c r="I255" s="6955" t="s">
        <v>765</v>
      </c>
    </row>
    <row customHeight="1" ht="11.25">
      <c r="A256" s="6955" t="s">
        <v>2182</v>
      </c>
      <c r="B256" s="6955" t="s">
        <v>14</v>
      </c>
      <c r="C256" s="6955" t="s">
        <v>2744</v>
      </c>
      <c r="D256" s="6955" t="s">
        <v>2739</v>
      </c>
      <c r="E256" s="6955" t="s">
        <v>2745</v>
      </c>
      <c r="F256" s="6955" t="s">
        <v>2215</v>
      </c>
      <c r="G256" s="6955" t="s">
        <v>24</v>
      </c>
      <c r="H256" s="6955" t="s">
        <v>24</v>
      </c>
      <c r="I256" s="6955" t="s">
        <v>765</v>
      </c>
    </row>
    <row customHeight="1" ht="11.25">
      <c r="A257" s="6955" t="s">
        <v>2182</v>
      </c>
      <c r="B257" s="6955" t="s">
        <v>14</v>
      </c>
      <c r="C257" s="6955" t="s">
        <v>2746</v>
      </c>
      <c r="D257" s="6955" t="s">
        <v>2739</v>
      </c>
      <c r="E257" s="6955" t="s">
        <v>2747</v>
      </c>
      <c r="F257" s="6955" t="s">
        <v>2426</v>
      </c>
      <c r="G257" s="6955" t="s">
        <v>24</v>
      </c>
      <c r="H257" s="6955" t="s">
        <v>24</v>
      </c>
      <c r="I257" s="6955" t="s">
        <v>765</v>
      </c>
    </row>
    <row customHeight="1" ht="11.25">
      <c r="A258" s="6955" t="s">
        <v>2182</v>
      </c>
      <c r="B258" s="6955" t="s">
        <v>14</v>
      </c>
      <c r="C258" s="6955" t="s">
        <v>2748</v>
      </c>
      <c r="D258" s="6955" t="s">
        <v>2739</v>
      </c>
      <c r="E258" s="6955" t="s">
        <v>2749</v>
      </c>
      <c r="F258" s="6955" t="s">
        <v>2306</v>
      </c>
      <c r="G258" s="6955" t="s">
        <v>24</v>
      </c>
      <c r="H258" s="6955" t="s">
        <v>24</v>
      </c>
      <c r="I258" s="6955" t="s">
        <v>765</v>
      </c>
    </row>
    <row customHeight="1" ht="11.25">
      <c r="A259" s="6955" t="s">
        <v>2182</v>
      </c>
      <c r="B259" s="6955" t="s">
        <v>14</v>
      </c>
      <c r="C259" s="6955" t="s">
        <v>2750</v>
      </c>
      <c r="D259" s="6955" t="s">
        <v>2751</v>
      </c>
      <c r="E259" s="6955" t="s">
        <v>2752</v>
      </c>
      <c r="F259" s="6955" t="s">
        <v>2306</v>
      </c>
      <c r="G259" s="6955" t="s">
        <v>24</v>
      </c>
      <c r="H259" s="6955" t="s">
        <v>24</v>
      </c>
      <c r="I259" s="6955" t="s">
        <v>765</v>
      </c>
    </row>
    <row customHeight="1" ht="11.25">
      <c r="A260" s="6955" t="s">
        <v>2182</v>
      </c>
      <c r="B260" s="6955" t="s">
        <v>14</v>
      </c>
      <c r="C260" s="6955" t="s">
        <v>2300</v>
      </c>
      <c r="D260" s="6955" t="s">
        <v>2301</v>
      </c>
      <c r="E260" s="6955" t="s">
        <v>2302</v>
      </c>
      <c r="F260" s="6955" t="s">
        <v>2215</v>
      </c>
      <c r="G260" s="6955" t="s">
        <v>24</v>
      </c>
      <c r="H260" s="6955" t="s">
        <v>24</v>
      </c>
      <c r="I260" s="6955" t="s">
        <v>765</v>
      </c>
    </row>
    <row customHeight="1" ht="11.25">
      <c r="A261" s="6955" t="s">
        <v>2182</v>
      </c>
      <c r="B261" s="6955" t="s">
        <v>14</v>
      </c>
      <c r="C261" s="6955" t="s">
        <v>2753</v>
      </c>
      <c r="D261" s="6955" t="s">
        <v>2754</v>
      </c>
      <c r="E261" s="6955" t="s">
        <v>2755</v>
      </c>
      <c r="F261" s="6955" t="s">
        <v>2756</v>
      </c>
      <c r="G261" s="6955" t="s">
        <v>24</v>
      </c>
      <c r="H261" s="6955" t="s">
        <v>24</v>
      </c>
      <c r="I261" s="6955" t="s">
        <v>765</v>
      </c>
    </row>
    <row customHeight="1" ht="11.25">
      <c r="A262" s="6955" t="s">
        <v>2182</v>
      </c>
      <c r="B262" s="6955" t="s">
        <v>14</v>
      </c>
      <c r="C262" s="6955" t="s">
        <v>2757</v>
      </c>
      <c r="D262" s="6955" t="s">
        <v>2754</v>
      </c>
      <c r="E262" s="6955" t="s">
        <v>2758</v>
      </c>
      <c r="F262" s="6955" t="s">
        <v>2215</v>
      </c>
      <c r="G262" s="6955" t="s">
        <v>24</v>
      </c>
      <c r="H262" s="6955" t="s">
        <v>24</v>
      </c>
      <c r="I262" s="6955" t="s">
        <v>765</v>
      </c>
    </row>
    <row customHeight="1" ht="11.25">
      <c r="A263" s="6955" t="s">
        <v>2182</v>
      </c>
      <c r="B263" s="6955" t="s">
        <v>14</v>
      </c>
      <c r="C263" s="6955" t="s">
        <v>2759</v>
      </c>
      <c r="D263" s="6955" t="s">
        <v>2760</v>
      </c>
      <c r="E263" s="6955" t="s">
        <v>2761</v>
      </c>
      <c r="F263" s="6955" t="s">
        <v>2371</v>
      </c>
      <c r="G263" s="6955" t="s">
        <v>24</v>
      </c>
      <c r="H263" s="6955" t="s">
        <v>24</v>
      </c>
      <c r="I263" s="6955" t="s">
        <v>765</v>
      </c>
    </row>
    <row customHeight="1" ht="11.25">
      <c r="A264" s="6955" t="s">
        <v>2182</v>
      </c>
      <c r="B264" s="6955" t="s">
        <v>14</v>
      </c>
      <c r="C264" s="6955" t="s">
        <v>2762</v>
      </c>
      <c r="D264" s="6955" t="s">
        <v>2763</v>
      </c>
      <c r="E264" s="6955" t="s">
        <v>2764</v>
      </c>
      <c r="F264" s="6955" t="s">
        <v>2215</v>
      </c>
      <c r="G264" s="6955" t="s">
        <v>24</v>
      </c>
      <c r="H264" s="6955" t="s">
        <v>24</v>
      </c>
      <c r="I264" s="6955" t="s">
        <v>765</v>
      </c>
    </row>
    <row customHeight="1" ht="11.25">
      <c r="A265" s="6955" t="s">
        <v>2182</v>
      </c>
      <c r="B265" s="6955" t="s">
        <v>14</v>
      </c>
      <c r="C265" s="6955" t="s">
        <v>2765</v>
      </c>
      <c r="D265" s="6955" t="s">
        <v>2766</v>
      </c>
      <c r="E265" s="6955" t="s">
        <v>2767</v>
      </c>
      <c r="F265" s="6955" t="s">
        <v>2371</v>
      </c>
      <c r="G265" s="6955" t="s">
        <v>24</v>
      </c>
      <c r="H265" s="6955" t="s">
        <v>24</v>
      </c>
      <c r="I265" s="6955" t="s">
        <v>765</v>
      </c>
    </row>
    <row customHeight="1" ht="11.25">
      <c r="A266" s="6955" t="s">
        <v>2182</v>
      </c>
      <c r="B266" s="6955" t="s">
        <v>14</v>
      </c>
      <c r="C266" s="6955" t="s">
        <v>2768</v>
      </c>
      <c r="D266" s="6955" t="s">
        <v>2304</v>
      </c>
      <c r="E266" s="6955" t="s">
        <v>2769</v>
      </c>
      <c r="F266" s="6955" t="s">
        <v>2245</v>
      </c>
      <c r="G266" s="6955" t="s">
        <v>24</v>
      </c>
      <c r="H266" s="6955" t="s">
        <v>24</v>
      </c>
      <c r="I266" s="6955" t="s">
        <v>765</v>
      </c>
    </row>
    <row customHeight="1" ht="11.25">
      <c r="A267" s="6955" t="s">
        <v>2182</v>
      </c>
      <c r="B267" s="6955" t="s">
        <v>14</v>
      </c>
      <c r="C267" s="6955" t="s">
        <v>2770</v>
      </c>
      <c r="D267" s="6955" t="s">
        <v>2304</v>
      </c>
      <c r="E267" s="6955" t="s">
        <v>2771</v>
      </c>
      <c r="F267" s="6955" t="s">
        <v>2426</v>
      </c>
      <c r="G267" s="6955" t="s">
        <v>24</v>
      </c>
      <c r="H267" s="6955" t="s">
        <v>24</v>
      </c>
      <c r="I267" s="6955" t="s">
        <v>765</v>
      </c>
    </row>
    <row customHeight="1" ht="11.25">
      <c r="A268" s="6955" t="s">
        <v>2182</v>
      </c>
      <c r="B268" s="6955" t="s">
        <v>14</v>
      </c>
      <c r="C268" s="6955" t="s">
        <v>2303</v>
      </c>
      <c r="D268" s="6955" t="s">
        <v>2304</v>
      </c>
      <c r="E268" s="6955" t="s">
        <v>2305</v>
      </c>
      <c r="F268" s="6955" t="s">
        <v>2306</v>
      </c>
      <c r="G268" s="6955" t="s">
        <v>24</v>
      </c>
      <c r="H268" s="6955" t="s">
        <v>24</v>
      </c>
      <c r="I268" s="6955" t="s">
        <v>765</v>
      </c>
    </row>
    <row customHeight="1" ht="11.25">
      <c r="A269" s="6955" t="s">
        <v>2182</v>
      </c>
      <c r="B269" s="6955" t="s">
        <v>14</v>
      </c>
      <c r="C269" s="6955" t="s">
        <v>2772</v>
      </c>
      <c r="D269" s="6955" t="s">
        <v>2773</v>
      </c>
      <c r="E269" s="6955" t="s">
        <v>2774</v>
      </c>
      <c r="F269" s="6955" t="s">
        <v>2204</v>
      </c>
      <c r="G269" s="6955" t="s">
        <v>2775</v>
      </c>
      <c r="H269" s="6955" t="s">
        <v>24</v>
      </c>
      <c r="I269" s="6955" t="s">
        <v>765</v>
      </c>
    </row>
    <row customHeight="1" ht="11.25">
      <c r="A270" s="6955" t="s">
        <v>2182</v>
      </c>
      <c r="B270" s="6955" t="s">
        <v>14</v>
      </c>
      <c r="C270" s="6955" t="s">
        <v>2776</v>
      </c>
      <c r="D270" s="6955" t="s">
        <v>2777</v>
      </c>
      <c r="E270" s="6955" t="s">
        <v>2778</v>
      </c>
      <c r="F270" s="6955" t="s">
        <v>2371</v>
      </c>
      <c r="G270" s="6955" t="s">
        <v>24</v>
      </c>
      <c r="H270" s="6955" t="s">
        <v>24</v>
      </c>
      <c r="I270" s="6955" t="s">
        <v>765</v>
      </c>
    </row>
    <row customHeight="1" ht="11.25">
      <c r="A271" s="6955" t="s">
        <v>2182</v>
      </c>
      <c r="B271" s="6955" t="s">
        <v>14</v>
      </c>
      <c r="C271" s="6955" t="s">
        <v>2779</v>
      </c>
      <c r="D271" s="6955" t="s">
        <v>2780</v>
      </c>
      <c r="E271" s="6955" t="s">
        <v>2781</v>
      </c>
      <c r="F271" s="6955" t="s">
        <v>2371</v>
      </c>
      <c r="G271" s="6955" t="s">
        <v>24</v>
      </c>
      <c r="H271" s="6955" t="s">
        <v>24</v>
      </c>
      <c r="I271" s="6955" t="s">
        <v>765</v>
      </c>
    </row>
    <row customHeight="1" ht="11.25">
      <c r="A272" s="6955" t="s">
        <v>2182</v>
      </c>
      <c r="B272" s="6955" t="s">
        <v>14</v>
      </c>
      <c r="C272" s="6955" t="s">
        <v>2782</v>
      </c>
      <c r="D272" s="6955" t="s">
        <v>2783</v>
      </c>
      <c r="E272" s="6955" t="s">
        <v>2784</v>
      </c>
      <c r="F272" s="6955" t="s">
        <v>2204</v>
      </c>
      <c r="G272" s="6955" t="s">
        <v>24</v>
      </c>
      <c r="H272" s="6955" t="s">
        <v>24</v>
      </c>
      <c r="I272" s="6955" t="s">
        <v>765</v>
      </c>
    </row>
    <row customHeight="1" ht="11.25">
      <c r="A273" s="6955" t="s">
        <v>2182</v>
      </c>
      <c r="B273" s="6955" t="s">
        <v>14</v>
      </c>
      <c r="C273" s="6955" t="s">
        <v>2785</v>
      </c>
      <c r="D273" s="6955" t="s">
        <v>2786</v>
      </c>
      <c r="E273" s="6955" t="s">
        <v>2787</v>
      </c>
      <c r="F273" s="6955" t="s">
        <v>2788</v>
      </c>
      <c r="G273" s="6955" t="s">
        <v>24</v>
      </c>
      <c r="H273" s="6955" t="s">
        <v>24</v>
      </c>
      <c r="I273" s="6955" t="s">
        <v>765</v>
      </c>
    </row>
    <row customHeight="1" ht="11.25">
      <c r="A274" s="6955" t="s">
        <v>2182</v>
      </c>
      <c r="B274" s="6955" t="s">
        <v>14</v>
      </c>
      <c r="C274" s="6955" t="s">
        <v>2789</v>
      </c>
      <c r="D274" s="6955" t="s">
        <v>2790</v>
      </c>
      <c r="E274" s="6955" t="s">
        <v>2791</v>
      </c>
      <c r="F274" s="6955" t="s">
        <v>2792</v>
      </c>
      <c r="G274" s="6955" t="s">
        <v>24</v>
      </c>
      <c r="H274" s="6955" t="s">
        <v>24</v>
      </c>
      <c r="I274" s="6955" t="s">
        <v>765</v>
      </c>
    </row>
    <row customHeight="1" ht="11.25">
      <c r="A275" s="6955" t="s">
        <v>2182</v>
      </c>
      <c r="B275" s="6955" t="s">
        <v>14</v>
      </c>
      <c r="C275" s="6955" t="s">
        <v>2307</v>
      </c>
      <c r="D275" s="6955" t="s">
        <v>2308</v>
      </c>
      <c r="E275" s="6955" t="s">
        <v>2309</v>
      </c>
      <c r="F275" s="6955" t="s">
        <v>2310</v>
      </c>
      <c r="G275" s="6955" t="s">
        <v>24</v>
      </c>
      <c r="H275" s="6955" t="s">
        <v>24</v>
      </c>
      <c r="I275" s="6955" t="s">
        <v>765</v>
      </c>
    </row>
    <row customHeight="1" ht="11.25">
      <c r="A276" s="6955" t="s">
        <v>2182</v>
      </c>
      <c r="B276" s="6955" t="s">
        <v>14</v>
      </c>
      <c r="C276" s="6955" t="s">
        <v>2311</v>
      </c>
      <c r="D276" s="6955" t="s">
        <v>2312</v>
      </c>
      <c r="E276" s="6955" t="s">
        <v>2313</v>
      </c>
      <c r="F276" s="6955" t="s">
        <v>2314</v>
      </c>
      <c r="G276" s="6955" t="s">
        <v>24</v>
      </c>
      <c r="H276" s="6955" t="s">
        <v>24</v>
      </c>
      <c r="I276" s="6955" t="s">
        <v>765</v>
      </c>
    </row>
    <row customHeight="1" ht="11.25">
      <c r="A277" s="6955" t="s">
        <v>2182</v>
      </c>
      <c r="B277" s="6955" t="s">
        <v>14</v>
      </c>
      <c r="C277" s="6955" t="s">
        <v>2793</v>
      </c>
      <c r="D277" s="6955" t="s">
        <v>2794</v>
      </c>
      <c r="E277" s="6955" t="s">
        <v>2795</v>
      </c>
      <c r="F277" s="6955" t="s">
        <v>2756</v>
      </c>
      <c r="G277" s="6955" t="s">
        <v>24</v>
      </c>
      <c r="H277" s="6955" t="s">
        <v>24</v>
      </c>
      <c r="I277" s="6955" t="s">
        <v>765</v>
      </c>
    </row>
    <row customHeight="1" ht="11.25">
      <c r="A278" s="6955" t="s">
        <v>2182</v>
      </c>
      <c r="B278" s="6955" t="s">
        <v>14</v>
      </c>
      <c r="C278" s="6955" t="s">
        <v>2315</v>
      </c>
      <c r="D278" s="6955" t="s">
        <v>2316</v>
      </c>
      <c r="E278" s="6955" t="s">
        <v>2317</v>
      </c>
      <c r="F278" s="6955" t="s">
        <v>2310</v>
      </c>
      <c r="G278" s="6955" t="s">
        <v>24</v>
      </c>
      <c r="H278" s="6955" t="s">
        <v>24</v>
      </c>
      <c r="I278" s="6955" t="s">
        <v>765</v>
      </c>
    </row>
    <row customHeight="1" ht="11.25">
      <c r="A279" s="6955" t="s">
        <v>2182</v>
      </c>
      <c r="B279" s="6955" t="s">
        <v>14</v>
      </c>
      <c r="C279" s="6955" t="s">
        <v>2796</v>
      </c>
      <c r="D279" s="6955" t="s">
        <v>2797</v>
      </c>
      <c r="E279" s="6955" t="s">
        <v>2798</v>
      </c>
      <c r="F279" s="6955" t="s">
        <v>2306</v>
      </c>
      <c r="G279" s="6955" t="s">
        <v>24</v>
      </c>
      <c r="H279" s="6955" t="s">
        <v>24</v>
      </c>
      <c r="I279" s="6955" t="s">
        <v>765</v>
      </c>
    </row>
    <row customHeight="1" ht="11.25">
      <c r="A280" s="6955" t="s">
        <v>2182</v>
      </c>
      <c r="B280" s="6955" t="s">
        <v>14</v>
      </c>
      <c r="C280" s="6955" t="s">
        <v>2318</v>
      </c>
      <c r="D280" s="6955" t="s">
        <v>2319</v>
      </c>
      <c r="E280" s="6955" t="s">
        <v>2320</v>
      </c>
      <c r="F280" s="6955" t="s">
        <v>2204</v>
      </c>
      <c r="G280" s="6955" t="s">
        <v>24</v>
      </c>
      <c r="H280" s="6955" t="s">
        <v>24</v>
      </c>
      <c r="I280" s="6955" t="s">
        <v>765</v>
      </c>
    </row>
    <row customHeight="1" ht="11.25">
      <c r="A281" s="6955" t="s">
        <v>2182</v>
      </c>
      <c r="B281" s="6955" t="s">
        <v>14</v>
      </c>
      <c r="C281" s="6955" t="s">
        <v>2321</v>
      </c>
      <c r="D281" s="6955" t="s">
        <v>2322</v>
      </c>
      <c r="E281" s="6955" t="s">
        <v>2323</v>
      </c>
      <c r="F281" s="6955" t="s">
        <v>2324</v>
      </c>
      <c r="G281" s="6955" t="s">
        <v>2325</v>
      </c>
      <c r="H281" s="6955" t="s">
        <v>24</v>
      </c>
      <c r="I281" s="6955" t="s">
        <v>765</v>
      </c>
    </row>
    <row customHeight="1" ht="11.25">
      <c r="A282" s="6955" t="s">
        <v>2182</v>
      </c>
      <c r="B282" s="6955" t="s">
        <v>14</v>
      </c>
      <c r="C282" s="6955" t="s">
        <v>2326</v>
      </c>
      <c r="D282" s="6955" t="s">
        <v>2327</v>
      </c>
      <c r="E282" s="6955" t="s">
        <v>2328</v>
      </c>
      <c r="F282" s="6955" t="s">
        <v>2329</v>
      </c>
      <c r="G282" s="6955" t="s">
        <v>24</v>
      </c>
      <c r="H282" s="6955" t="s">
        <v>24</v>
      </c>
      <c r="I282" s="6955" t="s">
        <v>765</v>
      </c>
    </row>
    <row customHeight="1" ht="11.25">
      <c r="A283" s="6955" t="s">
        <v>2182</v>
      </c>
      <c r="B283" s="6955" t="s">
        <v>14</v>
      </c>
      <c r="C283" s="6955" t="s">
        <v>2330</v>
      </c>
      <c r="D283" s="6955" t="s">
        <v>2331</v>
      </c>
      <c r="E283" s="6955" t="s">
        <v>2332</v>
      </c>
      <c r="F283" s="6955" t="s">
        <v>2241</v>
      </c>
      <c r="G283" s="6955" t="s">
        <v>24</v>
      </c>
      <c r="H283" s="6955" t="s">
        <v>24</v>
      </c>
      <c r="I283" s="6955" t="s">
        <v>765</v>
      </c>
    </row>
    <row customHeight="1" ht="11.25">
      <c r="A284" s="6955" t="s">
        <v>2182</v>
      </c>
      <c r="B284" s="6955" t="s">
        <v>14</v>
      </c>
      <c r="C284" s="6955" t="s">
        <v>2333</v>
      </c>
      <c r="D284" s="6955" t="s">
        <v>2331</v>
      </c>
      <c r="E284" s="6955" t="s">
        <v>2334</v>
      </c>
      <c r="F284" s="6955" t="s">
        <v>2241</v>
      </c>
      <c r="G284" s="6955" t="s">
        <v>24</v>
      </c>
      <c r="H284" s="6955" t="s">
        <v>24</v>
      </c>
      <c r="I284" s="6955" t="s">
        <v>765</v>
      </c>
    </row>
    <row customHeight="1" ht="11.25">
      <c r="A285" s="6955" t="s">
        <v>2182</v>
      </c>
      <c r="B285" s="6955" t="s">
        <v>14</v>
      </c>
      <c r="C285" s="6955" t="s">
        <v>2799</v>
      </c>
      <c r="D285" s="6955" t="s">
        <v>2331</v>
      </c>
      <c r="E285" s="6955" t="s">
        <v>2800</v>
      </c>
      <c r="F285" s="6955" t="s">
        <v>2756</v>
      </c>
      <c r="G285" s="6955" t="s">
        <v>24</v>
      </c>
      <c r="H285" s="6955" t="s">
        <v>24</v>
      </c>
      <c r="I285" s="6955" t="s">
        <v>765</v>
      </c>
    </row>
    <row customHeight="1" ht="11.25">
      <c r="A286" s="6955" t="s">
        <v>2182</v>
      </c>
      <c r="B286" s="6955" t="s">
        <v>14</v>
      </c>
      <c r="C286" s="6955" t="s">
        <v>2335</v>
      </c>
      <c r="D286" s="6955" t="s">
        <v>2336</v>
      </c>
      <c r="E286" s="6955" t="s">
        <v>2337</v>
      </c>
      <c r="F286" s="6955" t="s">
        <v>2338</v>
      </c>
      <c r="G286" s="6955" t="s">
        <v>24</v>
      </c>
      <c r="H286" s="6955" t="s">
        <v>24</v>
      </c>
      <c r="I286" s="6955" t="s">
        <v>765</v>
      </c>
    </row>
    <row customHeight="1" ht="11.25">
      <c r="A287" s="6955" t="s">
        <v>2182</v>
      </c>
      <c r="B287" s="6955" t="s">
        <v>14</v>
      </c>
      <c r="C287" s="6955" t="s">
        <v>2339</v>
      </c>
      <c r="D287" s="6955" t="s">
        <v>2336</v>
      </c>
      <c r="E287" s="6955" t="s">
        <v>2340</v>
      </c>
      <c r="F287" s="6955" t="s">
        <v>2341</v>
      </c>
      <c r="G287" s="6955" t="s">
        <v>24</v>
      </c>
      <c r="H287" s="6955" t="s">
        <v>24</v>
      </c>
      <c r="I287" s="6955" t="s">
        <v>765</v>
      </c>
    </row>
    <row customHeight="1" ht="11.25">
      <c r="A288" s="6955" t="s">
        <v>2182</v>
      </c>
      <c r="B288" s="6955" t="s">
        <v>14</v>
      </c>
      <c r="C288" s="6955" t="s">
        <v>2342</v>
      </c>
      <c r="D288" s="6955" t="s">
        <v>2336</v>
      </c>
      <c r="E288" s="6955" t="s">
        <v>2343</v>
      </c>
      <c r="F288" s="6955" t="s">
        <v>2344</v>
      </c>
      <c r="G288" s="6955" t="s">
        <v>24</v>
      </c>
      <c r="H288" s="6955" t="s">
        <v>24</v>
      </c>
      <c r="I288" s="6955" t="s">
        <v>765</v>
      </c>
    </row>
    <row customHeight="1" ht="11.25">
      <c r="A289" s="6955" t="s">
        <v>2182</v>
      </c>
      <c r="B289" s="6955" t="s">
        <v>14</v>
      </c>
      <c r="C289" s="6955" t="s">
        <v>2345</v>
      </c>
      <c r="D289" s="6955" t="s">
        <v>2336</v>
      </c>
      <c r="E289" s="6955" t="s">
        <v>2346</v>
      </c>
      <c r="F289" s="6955" t="s">
        <v>2314</v>
      </c>
      <c r="G289" s="6955" t="s">
        <v>24</v>
      </c>
      <c r="H289" s="6955" t="s">
        <v>24</v>
      </c>
      <c r="I289" s="6955" t="s">
        <v>765</v>
      </c>
    </row>
    <row customHeight="1" ht="11.25">
      <c r="A290" s="6955" t="s">
        <v>2182</v>
      </c>
      <c r="B290" s="6955" t="s">
        <v>14</v>
      </c>
      <c r="C290" s="6955" t="s">
        <v>2347</v>
      </c>
      <c r="D290" s="6955" t="s">
        <v>2336</v>
      </c>
      <c r="E290" s="6955" t="s">
        <v>2348</v>
      </c>
      <c r="F290" s="6955" t="s">
        <v>2296</v>
      </c>
      <c r="G290" s="6955" t="s">
        <v>24</v>
      </c>
      <c r="H290" s="6955" t="s">
        <v>24</v>
      </c>
      <c r="I290" s="6955" t="s">
        <v>765</v>
      </c>
    </row>
    <row customHeight="1" ht="11.25">
      <c r="A291" s="6955" t="s">
        <v>2182</v>
      </c>
      <c r="B291" s="6955" t="s">
        <v>14</v>
      </c>
      <c r="C291" s="6955" t="s">
        <v>2349</v>
      </c>
      <c r="D291" s="6955" t="s">
        <v>2350</v>
      </c>
      <c r="E291" s="6955" t="s">
        <v>2351</v>
      </c>
      <c r="F291" s="6955" t="s">
        <v>2241</v>
      </c>
      <c r="G291" s="6955" t="s">
        <v>24</v>
      </c>
      <c r="H291" s="6955" t="s">
        <v>24</v>
      </c>
      <c r="I291" s="6955" t="s">
        <v>765</v>
      </c>
    </row>
    <row customHeight="1" ht="11.25">
      <c r="A292" s="6955" t="s">
        <v>2182</v>
      </c>
      <c r="B292" s="6955" t="s">
        <v>14</v>
      </c>
      <c r="C292" s="6955" t="s">
        <v>2801</v>
      </c>
      <c r="D292" s="6955" t="s">
        <v>2802</v>
      </c>
      <c r="E292" s="6955" t="s">
        <v>2803</v>
      </c>
      <c r="F292" s="6955" t="s">
        <v>2306</v>
      </c>
      <c r="G292" s="6955" t="s">
        <v>24</v>
      </c>
      <c r="H292" s="6955" t="s">
        <v>24</v>
      </c>
      <c r="I292" s="6955" t="s">
        <v>765</v>
      </c>
    </row>
    <row customHeight="1" ht="11.25">
      <c r="A293" s="6955" t="s">
        <v>2182</v>
      </c>
      <c r="B293" s="6955" t="s">
        <v>14</v>
      </c>
      <c r="C293" s="6955" t="s">
        <v>2352</v>
      </c>
      <c r="D293" s="6955" t="s">
        <v>2353</v>
      </c>
      <c r="E293" s="6955" t="s">
        <v>2354</v>
      </c>
      <c r="F293" s="6955" t="s">
        <v>2204</v>
      </c>
      <c r="G293" s="6955" t="s">
        <v>24</v>
      </c>
      <c r="H293" s="6955" t="s">
        <v>24</v>
      </c>
      <c r="I293" s="6955" t="s">
        <v>765</v>
      </c>
    </row>
    <row customHeight="1" ht="11.25">
      <c r="A294" s="6955" t="s">
        <v>2182</v>
      </c>
      <c r="B294" s="6955" t="s">
        <v>14</v>
      </c>
      <c r="C294" s="6955" t="s">
        <v>2804</v>
      </c>
      <c r="D294" s="6955" t="s">
        <v>2805</v>
      </c>
      <c r="E294" s="6955" t="s">
        <v>2806</v>
      </c>
      <c r="F294" s="6955" t="s">
        <v>2215</v>
      </c>
      <c r="G294" s="6955" t="s">
        <v>24</v>
      </c>
      <c r="H294" s="6955" t="s">
        <v>24</v>
      </c>
      <c r="I294" s="6955" t="s">
        <v>765</v>
      </c>
    </row>
    <row customHeight="1" ht="11.25">
      <c r="A295" s="6955" t="s">
        <v>2182</v>
      </c>
      <c r="B295" s="6955" t="s">
        <v>14</v>
      </c>
      <c r="C295" s="6955" t="s">
        <v>2355</v>
      </c>
      <c r="D295" s="6955" t="s">
        <v>2356</v>
      </c>
      <c r="E295" s="6955" t="s">
        <v>2357</v>
      </c>
      <c r="F295" s="6955" t="s">
        <v>2215</v>
      </c>
      <c r="G295" s="6955" t="s">
        <v>24</v>
      </c>
      <c r="H295" s="6955" t="s">
        <v>24</v>
      </c>
      <c r="I295" s="6955" t="s">
        <v>765</v>
      </c>
    </row>
    <row customHeight="1" ht="11.25">
      <c r="A296" s="6955" t="s">
        <v>2182</v>
      </c>
      <c r="B296" s="6955" t="s">
        <v>14</v>
      </c>
      <c r="C296" s="6955" t="s">
        <v>2807</v>
      </c>
      <c r="D296" s="6955" t="s">
        <v>2808</v>
      </c>
      <c r="E296" s="6955" t="s">
        <v>2809</v>
      </c>
      <c r="F296" s="6955" t="s">
        <v>2306</v>
      </c>
      <c r="G296" s="6955" t="s">
        <v>2810</v>
      </c>
      <c r="H296" s="6955" t="s">
        <v>24</v>
      </c>
      <c r="I296" s="6955" t="s">
        <v>765</v>
      </c>
    </row>
    <row customHeight="1" ht="11.25">
      <c r="A297" s="6955" t="s">
        <v>2182</v>
      </c>
      <c r="B297" s="6955" t="s">
        <v>14</v>
      </c>
      <c r="C297" s="6955" t="s">
        <v>2811</v>
      </c>
      <c r="D297" s="6955" t="s">
        <v>2812</v>
      </c>
      <c r="E297" s="6955" t="s">
        <v>2813</v>
      </c>
      <c r="F297" s="6955" t="s">
        <v>2215</v>
      </c>
      <c r="G297" s="6955" t="s">
        <v>24</v>
      </c>
      <c r="H297" s="6955" t="s">
        <v>24</v>
      </c>
      <c r="I297" s="6955" t="s">
        <v>765</v>
      </c>
    </row>
    <row customHeight="1" ht="11.25">
      <c r="A298" s="6955" t="s">
        <v>2182</v>
      </c>
      <c r="B298" s="6955" t="s">
        <v>14</v>
      </c>
      <c r="C298" s="6955" t="s">
        <v>2814</v>
      </c>
      <c r="D298" s="6955" t="s">
        <v>2815</v>
      </c>
      <c r="E298" s="6955" t="s">
        <v>2816</v>
      </c>
      <c r="F298" s="6955" t="s">
        <v>2215</v>
      </c>
      <c r="G298" s="6955" t="s">
        <v>24</v>
      </c>
      <c r="H298" s="6955" t="s">
        <v>24</v>
      </c>
      <c r="I298" s="6955" t="s">
        <v>765</v>
      </c>
    </row>
    <row customHeight="1" ht="11.25">
      <c r="A299" s="6955" t="s">
        <v>2182</v>
      </c>
      <c r="B299" s="6955" t="s">
        <v>14</v>
      </c>
      <c r="C299" s="6955" t="s">
        <v>2358</v>
      </c>
      <c r="D299" s="6955" t="s">
        <v>2359</v>
      </c>
      <c r="E299" s="6955" t="s">
        <v>2360</v>
      </c>
      <c r="F299" s="6955" t="s">
        <v>2204</v>
      </c>
      <c r="G299" s="6955" t="s">
        <v>2361</v>
      </c>
      <c r="H299" s="6955" t="s">
        <v>24</v>
      </c>
      <c r="I299" s="6955" t="s">
        <v>765</v>
      </c>
    </row>
    <row customHeight="1" ht="11.25">
      <c r="A300" s="6955" t="s">
        <v>2182</v>
      </c>
      <c r="B300" s="6955" t="s">
        <v>14</v>
      </c>
      <c r="C300" s="6955" t="s">
        <v>2817</v>
      </c>
      <c r="D300" s="6955" t="s">
        <v>2818</v>
      </c>
      <c r="E300" s="6955" t="s">
        <v>2819</v>
      </c>
      <c r="F300" s="6955" t="s">
        <v>2756</v>
      </c>
      <c r="G300" s="6955" t="s">
        <v>24</v>
      </c>
      <c r="H300" s="6955" t="s">
        <v>24</v>
      </c>
      <c r="I300" s="6955" t="s">
        <v>765</v>
      </c>
    </row>
    <row customHeight="1" ht="11.25">
      <c r="A301" s="6955" t="s">
        <v>2182</v>
      </c>
      <c r="B301" s="6955" t="s">
        <v>14</v>
      </c>
      <c r="C301" s="6955" t="s">
        <v>2820</v>
      </c>
      <c r="D301" s="6955" t="s">
        <v>2821</v>
      </c>
      <c r="E301" s="6955" t="s">
        <v>2822</v>
      </c>
      <c r="F301" s="6955" t="s">
        <v>2285</v>
      </c>
      <c r="G301" s="6955" t="s">
        <v>24</v>
      </c>
      <c r="H301" s="6955" t="s">
        <v>24</v>
      </c>
      <c r="I301" s="6955" t="s">
        <v>765</v>
      </c>
    </row>
    <row customHeight="1" ht="11.25">
      <c r="A302" s="6955" t="s">
        <v>2182</v>
      </c>
      <c r="B302" s="6955" t="s">
        <v>14</v>
      </c>
      <c r="C302" s="6955" t="s">
        <v>2362</v>
      </c>
      <c r="D302" s="6955" t="s">
        <v>2363</v>
      </c>
      <c r="E302" s="6955" t="s">
        <v>2364</v>
      </c>
      <c r="F302" s="6955" t="s">
        <v>2289</v>
      </c>
      <c r="G302" s="6955" t="s">
        <v>24</v>
      </c>
      <c r="H302" s="6955" t="s">
        <v>24</v>
      </c>
      <c r="I302" s="6955" t="s">
        <v>765</v>
      </c>
    </row>
    <row customHeight="1" ht="11.25">
      <c r="A303" s="6955" t="s">
        <v>2182</v>
      </c>
      <c r="B303" s="6955" t="s">
        <v>14</v>
      </c>
      <c r="C303" s="6955" t="s">
        <v>2823</v>
      </c>
      <c r="D303" s="6955" t="s">
        <v>2824</v>
      </c>
      <c r="E303" s="6955" t="s">
        <v>2825</v>
      </c>
      <c r="F303" s="6955" t="s">
        <v>2204</v>
      </c>
      <c r="G303" s="6955" t="s">
        <v>24</v>
      </c>
      <c r="H303" s="6955" t="s">
        <v>24</v>
      </c>
      <c r="I303" s="6955" t="s">
        <v>765</v>
      </c>
    </row>
    <row customHeight="1" ht="11.25">
      <c r="A304" s="6955" t="s">
        <v>2182</v>
      </c>
      <c r="B304" s="6955" t="s">
        <v>14</v>
      </c>
      <c r="C304" s="6955" t="s">
        <v>2826</v>
      </c>
      <c r="D304" s="6955" t="s">
        <v>2827</v>
      </c>
      <c r="E304" s="6955" t="s">
        <v>2828</v>
      </c>
      <c r="F304" s="6955" t="s">
        <v>2215</v>
      </c>
      <c r="G304" s="6955" t="s">
        <v>2829</v>
      </c>
      <c r="H304" s="6955" t="s">
        <v>24</v>
      </c>
      <c r="I304" s="6955" t="s">
        <v>765</v>
      </c>
    </row>
    <row customHeight="1" ht="11.25">
      <c r="A305" s="6955" t="s">
        <v>2182</v>
      </c>
      <c r="B305" s="6955" t="s">
        <v>14</v>
      </c>
      <c r="C305" s="6955" t="s">
        <v>2830</v>
      </c>
      <c r="D305" s="6955" t="s">
        <v>2831</v>
      </c>
      <c r="E305" s="6955" t="s">
        <v>2832</v>
      </c>
      <c r="F305" s="6955" t="s">
        <v>2204</v>
      </c>
      <c r="G305" s="6955" t="s">
        <v>24</v>
      </c>
      <c r="H305" s="6955" t="s">
        <v>24</v>
      </c>
      <c r="I305" s="6955" t="s">
        <v>765</v>
      </c>
    </row>
    <row customHeight="1" ht="11.25">
      <c r="A306" s="6955" t="s">
        <v>2182</v>
      </c>
      <c r="B306" s="6955" t="s">
        <v>14</v>
      </c>
      <c r="C306" s="6955" t="s">
        <v>2833</v>
      </c>
      <c r="D306" s="6955" t="s">
        <v>2834</v>
      </c>
      <c r="E306" s="6955" t="s">
        <v>2835</v>
      </c>
      <c r="F306" s="6955" t="s">
        <v>2306</v>
      </c>
      <c r="G306" s="6955" t="s">
        <v>24</v>
      </c>
      <c r="H306" s="6955" t="s">
        <v>24</v>
      </c>
      <c r="I306" s="6955" t="s">
        <v>765</v>
      </c>
    </row>
    <row customHeight="1" ht="11.25">
      <c r="A307" s="6955" t="s">
        <v>2182</v>
      </c>
      <c r="B307" s="6955" t="s">
        <v>14</v>
      </c>
      <c r="C307" s="6955" t="s">
        <v>2368</v>
      </c>
      <c r="D307" s="6955" t="s">
        <v>2369</v>
      </c>
      <c r="E307" s="6955" t="s">
        <v>2370</v>
      </c>
      <c r="F307" s="6955" t="s">
        <v>2371</v>
      </c>
      <c r="G307" s="6955" t="s">
        <v>24</v>
      </c>
      <c r="H307" s="6955" t="s">
        <v>24</v>
      </c>
      <c r="I307" s="6955" t="s">
        <v>765</v>
      </c>
    </row>
    <row customHeight="1" ht="11.25">
      <c r="A308" s="6955" t="s">
        <v>2182</v>
      </c>
      <c r="B308" s="6955" t="s">
        <v>14</v>
      </c>
      <c r="C308" s="6955" t="s">
        <v>2372</v>
      </c>
      <c r="D308" s="6955" t="s">
        <v>2373</v>
      </c>
      <c r="E308" s="6955" t="s">
        <v>2374</v>
      </c>
      <c r="F308" s="6955" t="s">
        <v>2306</v>
      </c>
      <c r="G308" s="6955" t="s">
        <v>2375</v>
      </c>
      <c r="H308" s="6955" t="s">
        <v>24</v>
      </c>
      <c r="I308" s="6955" t="s">
        <v>765</v>
      </c>
    </row>
    <row customHeight="1" ht="11.25">
      <c r="A309" s="6955" t="s">
        <v>2182</v>
      </c>
      <c r="B309" s="6955" t="s">
        <v>14</v>
      </c>
      <c r="C309" s="6955" t="s">
        <v>2376</v>
      </c>
      <c r="D309" s="6955" t="s">
        <v>2377</v>
      </c>
      <c r="E309" s="6955" t="s">
        <v>2378</v>
      </c>
      <c r="F309" s="6955" t="s">
        <v>2204</v>
      </c>
      <c r="G309" s="6955" t="s">
        <v>24</v>
      </c>
      <c r="H309" s="6955" t="s">
        <v>24</v>
      </c>
      <c r="I309" s="6955" t="s">
        <v>765</v>
      </c>
    </row>
    <row customHeight="1" ht="11.25">
      <c r="A310" s="6955" t="s">
        <v>2182</v>
      </c>
      <c r="B310" s="6955" t="s">
        <v>14</v>
      </c>
      <c r="C310" s="6955" t="s">
        <v>2836</v>
      </c>
      <c r="D310" s="6955" t="s">
        <v>2837</v>
      </c>
      <c r="E310" s="6955" t="s">
        <v>2838</v>
      </c>
      <c r="F310" s="6955" t="s">
        <v>2371</v>
      </c>
      <c r="G310" s="6955" t="s">
        <v>24</v>
      </c>
      <c r="H310" s="6955" t="s">
        <v>24</v>
      </c>
      <c r="I310" s="6955" t="s">
        <v>765</v>
      </c>
    </row>
    <row customHeight="1" ht="11.25">
      <c r="A311" s="6955" t="s">
        <v>2182</v>
      </c>
      <c r="B311" s="6955" t="s">
        <v>14</v>
      </c>
      <c r="C311" s="6955" t="s">
        <v>2387</v>
      </c>
      <c r="D311" s="6955" t="s">
        <v>2388</v>
      </c>
      <c r="E311" s="6955" t="s">
        <v>2389</v>
      </c>
      <c r="F311" s="6955" t="s">
        <v>2390</v>
      </c>
      <c r="G311" s="6955" t="s">
        <v>24</v>
      </c>
      <c r="H311" s="6955" t="s">
        <v>24</v>
      </c>
      <c r="I311" s="6955" t="s">
        <v>765</v>
      </c>
    </row>
    <row customHeight="1" ht="11.25">
      <c r="A312" s="6955" t="s">
        <v>2182</v>
      </c>
      <c r="B312" s="6955" t="s">
        <v>14</v>
      </c>
      <c r="C312" s="6955" t="s">
        <v>2839</v>
      </c>
      <c r="D312" s="6955" t="s">
        <v>2840</v>
      </c>
      <c r="E312" s="6955" t="s">
        <v>2841</v>
      </c>
      <c r="F312" s="6955" t="s">
        <v>2296</v>
      </c>
      <c r="G312" s="6955" t="s">
        <v>24</v>
      </c>
      <c r="H312" s="6955" t="s">
        <v>24</v>
      </c>
      <c r="I312" s="6955" t="s">
        <v>765</v>
      </c>
    </row>
    <row customHeight="1" ht="11.25">
      <c r="A313" s="6955" t="s">
        <v>2182</v>
      </c>
      <c r="B313" s="6955" t="s">
        <v>14</v>
      </c>
      <c r="C313" s="6955" t="s">
        <v>2391</v>
      </c>
      <c r="D313" s="6955" t="s">
        <v>2392</v>
      </c>
      <c r="E313" s="6955" t="s">
        <v>2393</v>
      </c>
      <c r="F313" s="6955" t="s">
        <v>2296</v>
      </c>
      <c r="G313" s="6955" t="s">
        <v>24</v>
      </c>
      <c r="H313" s="6955" t="s">
        <v>24</v>
      </c>
      <c r="I313" s="6955" t="s">
        <v>765</v>
      </c>
    </row>
    <row customHeight="1" ht="11.25">
      <c r="A314" s="6955" t="s">
        <v>2182</v>
      </c>
      <c r="B314" s="6955" t="s">
        <v>14</v>
      </c>
      <c r="C314" s="6955" t="s">
        <v>2394</v>
      </c>
      <c r="D314" s="6955" t="s">
        <v>2395</v>
      </c>
      <c r="E314" s="6955" t="s">
        <v>2396</v>
      </c>
      <c r="F314" s="6955" t="s">
        <v>2285</v>
      </c>
      <c r="G314" s="6955" t="s">
        <v>24</v>
      </c>
      <c r="H314" s="6955" t="s">
        <v>24</v>
      </c>
      <c r="I314" s="6955" t="s">
        <v>765</v>
      </c>
    </row>
    <row customHeight="1" ht="11.25">
      <c r="A315" s="6955" t="s">
        <v>2182</v>
      </c>
      <c r="B315" s="6955" t="s">
        <v>14</v>
      </c>
      <c r="C315" s="6955" t="s">
        <v>2842</v>
      </c>
      <c r="D315" s="6955" t="s">
        <v>2843</v>
      </c>
      <c r="E315" s="6955" t="s">
        <v>2844</v>
      </c>
      <c r="F315" s="6955" t="s">
        <v>2215</v>
      </c>
      <c r="G315" s="6955" t="s">
        <v>24</v>
      </c>
      <c r="H315" s="6955" t="s">
        <v>24</v>
      </c>
      <c r="I315" s="6955" t="s">
        <v>765</v>
      </c>
    </row>
    <row customHeight="1" ht="11.25">
      <c r="A316" s="6955" t="s">
        <v>2182</v>
      </c>
      <c r="B316" s="6955" t="s">
        <v>14</v>
      </c>
      <c r="C316" s="6955" t="s">
        <v>2397</v>
      </c>
      <c r="D316" s="6955" t="s">
        <v>2398</v>
      </c>
      <c r="E316" s="6955" t="s">
        <v>2399</v>
      </c>
      <c r="F316" s="6955" t="s">
        <v>2204</v>
      </c>
      <c r="G316" s="6955" t="s">
        <v>24</v>
      </c>
      <c r="H316" s="6955" t="s">
        <v>24</v>
      </c>
      <c r="I316" s="6955" t="s">
        <v>765</v>
      </c>
    </row>
    <row customHeight="1" ht="11.25">
      <c r="A317" s="6955" t="s">
        <v>2182</v>
      </c>
      <c r="B317" s="6955" t="s">
        <v>14</v>
      </c>
      <c r="C317" s="6955" t="s">
        <v>2400</v>
      </c>
      <c r="D317" s="6955" t="s">
        <v>2401</v>
      </c>
      <c r="E317" s="6955" t="s">
        <v>2402</v>
      </c>
      <c r="F317" s="6955" t="s">
        <v>2289</v>
      </c>
      <c r="G317" s="6955" t="s">
        <v>24</v>
      </c>
      <c r="H317" s="6955" t="s">
        <v>24</v>
      </c>
      <c r="I317" s="6955" t="s">
        <v>765</v>
      </c>
    </row>
    <row customHeight="1" ht="11.25">
      <c r="A318" s="6955" t="s">
        <v>2182</v>
      </c>
      <c r="B318" s="6955" t="s">
        <v>14</v>
      </c>
      <c r="C318" s="6955" t="s">
        <v>2403</v>
      </c>
      <c r="D318" s="6955" t="s">
        <v>2404</v>
      </c>
      <c r="E318" s="6955" t="s">
        <v>2405</v>
      </c>
      <c r="F318" s="6955" t="s">
        <v>2289</v>
      </c>
      <c r="G318" s="6955" t="s">
        <v>24</v>
      </c>
      <c r="H318" s="6955" t="s">
        <v>24</v>
      </c>
      <c r="I318" s="6955" t="s">
        <v>765</v>
      </c>
    </row>
    <row customHeight="1" ht="11.25">
      <c r="A319" s="6955" t="s">
        <v>2182</v>
      </c>
      <c r="B319" s="6955" t="s">
        <v>14</v>
      </c>
      <c r="C319" s="6955" t="s">
        <v>2406</v>
      </c>
      <c r="D319" s="6955" t="s">
        <v>2407</v>
      </c>
      <c r="E319" s="6955" t="s">
        <v>2408</v>
      </c>
      <c r="F319" s="6955" t="s">
        <v>2289</v>
      </c>
      <c r="G319" s="6955" t="s">
        <v>24</v>
      </c>
      <c r="H319" s="6955" t="s">
        <v>24</v>
      </c>
      <c r="I319" s="6955" t="s">
        <v>765</v>
      </c>
    </row>
    <row customHeight="1" ht="11.25">
      <c r="A320" s="6955" t="s">
        <v>2182</v>
      </c>
      <c r="B320" s="6955" t="s">
        <v>14</v>
      </c>
      <c r="C320" s="6955" t="s">
        <v>2845</v>
      </c>
      <c r="D320" s="6955" t="s">
        <v>2846</v>
      </c>
      <c r="E320" s="6955" t="s">
        <v>2847</v>
      </c>
      <c r="F320" s="6955" t="s">
        <v>2310</v>
      </c>
      <c r="G320" s="6955" t="s">
        <v>24</v>
      </c>
      <c r="H320" s="6955" t="s">
        <v>24</v>
      </c>
      <c r="I320" s="6955" t="s">
        <v>765</v>
      </c>
    </row>
    <row customHeight="1" ht="11.25">
      <c r="A321" s="6955" t="s">
        <v>2182</v>
      </c>
      <c r="B321" s="6955" t="s">
        <v>14</v>
      </c>
      <c r="C321" s="6955" t="s">
        <v>2412</v>
      </c>
      <c r="D321" s="6955" t="s">
        <v>2413</v>
      </c>
      <c r="E321" s="6955" t="s">
        <v>2414</v>
      </c>
      <c r="F321" s="6955" t="s">
        <v>2310</v>
      </c>
      <c r="G321" s="6955" t="s">
        <v>2415</v>
      </c>
      <c r="H321" s="6955" t="s">
        <v>24</v>
      </c>
      <c r="I321" s="6955" t="s">
        <v>765</v>
      </c>
    </row>
    <row customHeight="1" ht="11.25">
      <c r="A322" s="6955" t="s">
        <v>2182</v>
      </c>
      <c r="B322" s="6955" t="s">
        <v>14</v>
      </c>
      <c r="C322" s="6955" t="s">
        <v>2416</v>
      </c>
      <c r="D322" s="6955" t="s">
        <v>2417</v>
      </c>
      <c r="E322" s="6955" t="s">
        <v>2418</v>
      </c>
      <c r="F322" s="6955" t="s">
        <v>2204</v>
      </c>
      <c r="G322" s="6955" t="s">
        <v>24</v>
      </c>
      <c r="H322" s="6955" t="s">
        <v>24</v>
      </c>
      <c r="I322" s="6955" t="s">
        <v>765</v>
      </c>
    </row>
    <row customHeight="1" ht="11.25">
      <c r="A323" s="6955" t="s">
        <v>2182</v>
      </c>
      <c r="B323" s="6955" t="s">
        <v>14</v>
      </c>
      <c r="C323" s="6955" t="s">
        <v>2848</v>
      </c>
      <c r="D323" s="6955" t="s">
        <v>2849</v>
      </c>
      <c r="E323" s="6955" t="s">
        <v>2850</v>
      </c>
      <c r="F323" s="6955" t="s">
        <v>2204</v>
      </c>
      <c r="G323" s="6955" t="s">
        <v>24</v>
      </c>
      <c r="H323" s="6955" t="s">
        <v>24</v>
      </c>
      <c r="I323" s="6955" t="s">
        <v>765</v>
      </c>
    </row>
    <row customHeight="1" ht="11.25">
      <c r="A324" s="6955" t="s">
        <v>2182</v>
      </c>
      <c r="B324" s="6955" t="s">
        <v>14</v>
      </c>
      <c r="C324" s="6955" t="s">
        <v>2419</v>
      </c>
      <c r="D324" s="6955" t="s">
        <v>2420</v>
      </c>
      <c r="E324" s="6955" t="s">
        <v>2421</v>
      </c>
      <c r="F324" s="6955" t="s">
        <v>2422</v>
      </c>
      <c r="G324" s="6955" t="s">
        <v>24</v>
      </c>
      <c r="H324" s="6955" t="s">
        <v>24</v>
      </c>
      <c r="I324" s="6955" t="s">
        <v>765</v>
      </c>
    </row>
    <row customHeight="1" ht="11.25">
      <c r="A325" s="6955" t="s">
        <v>2182</v>
      </c>
      <c r="B325" s="6955" t="s">
        <v>14</v>
      </c>
      <c r="C325" s="6955" t="s">
        <v>2851</v>
      </c>
      <c r="D325" s="6955" t="s">
        <v>2852</v>
      </c>
      <c r="E325" s="6955" t="s">
        <v>2853</v>
      </c>
      <c r="F325" s="6955" t="s">
        <v>2219</v>
      </c>
      <c r="G325" s="6955" t="s">
        <v>2854</v>
      </c>
      <c r="H325" s="6955" t="s">
        <v>24</v>
      </c>
      <c r="I325" s="6955" t="s">
        <v>765</v>
      </c>
    </row>
    <row customHeight="1" ht="11.25">
      <c r="A326" s="6955" t="s">
        <v>2182</v>
      </c>
      <c r="B326" s="6955" t="s">
        <v>14</v>
      </c>
      <c r="C326" s="6955" t="s">
        <v>2855</v>
      </c>
      <c r="D326" s="6955" t="s">
        <v>2856</v>
      </c>
      <c r="E326" s="6955" t="s">
        <v>2857</v>
      </c>
      <c r="F326" s="6955" t="s">
        <v>2371</v>
      </c>
      <c r="G326" s="6955" t="s">
        <v>24</v>
      </c>
      <c r="H326" s="6955" t="s">
        <v>24</v>
      </c>
      <c r="I326" s="6955" t="s">
        <v>765</v>
      </c>
    </row>
    <row customHeight="1" ht="11.25">
      <c r="A327" s="6955" t="s">
        <v>2182</v>
      </c>
      <c r="B327" s="6955" t="s">
        <v>14</v>
      </c>
      <c r="C327" s="6955" t="s">
        <v>2858</v>
      </c>
      <c r="D327" s="6955" t="s">
        <v>2859</v>
      </c>
      <c r="E327" s="6955" t="s">
        <v>2860</v>
      </c>
      <c r="F327" s="6955" t="s">
        <v>2861</v>
      </c>
      <c r="G327" s="6955" t="s">
        <v>24</v>
      </c>
      <c r="H327" s="6955" t="s">
        <v>24</v>
      </c>
      <c r="I327" s="6955" t="s">
        <v>765</v>
      </c>
    </row>
    <row customHeight="1" ht="11.25">
      <c r="A328" s="6955" t="s">
        <v>2182</v>
      </c>
      <c r="B328" s="6955" t="s">
        <v>14</v>
      </c>
      <c r="C328" s="6955" t="s">
        <v>2862</v>
      </c>
      <c r="D328" s="6955" t="s">
        <v>2863</v>
      </c>
      <c r="E328" s="6955" t="s">
        <v>2864</v>
      </c>
      <c r="F328" s="6955" t="s">
        <v>2296</v>
      </c>
      <c r="G328" s="6955" t="s">
        <v>24</v>
      </c>
      <c r="H328" s="6955" t="s">
        <v>24</v>
      </c>
      <c r="I328" s="6955" t="s">
        <v>765</v>
      </c>
    </row>
    <row customHeight="1" ht="11.25">
      <c r="A329" s="6955" t="s">
        <v>2182</v>
      </c>
      <c r="B329" s="6955" t="s">
        <v>14</v>
      </c>
      <c r="C329" s="6955" t="s">
        <v>2865</v>
      </c>
      <c r="D329" s="6955" t="s">
        <v>2866</v>
      </c>
      <c r="E329" s="6955" t="s">
        <v>2867</v>
      </c>
      <c r="F329" s="6955" t="s">
        <v>2204</v>
      </c>
      <c r="G329" s="6955" t="s">
        <v>24</v>
      </c>
      <c r="H329" s="6955" t="s">
        <v>24</v>
      </c>
      <c r="I329" s="6955" t="s">
        <v>765</v>
      </c>
    </row>
    <row customHeight="1" ht="11.25">
      <c r="A330" s="6955" t="s">
        <v>2182</v>
      </c>
      <c r="B330" s="6955" t="s">
        <v>14</v>
      </c>
      <c r="C330" s="6955" t="s">
        <v>2868</v>
      </c>
      <c r="D330" s="6955" t="s">
        <v>2869</v>
      </c>
      <c r="E330" s="6955" t="s">
        <v>2870</v>
      </c>
      <c r="F330" s="6955" t="s">
        <v>2382</v>
      </c>
      <c r="G330" s="6955" t="s">
        <v>24</v>
      </c>
      <c r="H330" s="6955" t="s">
        <v>24</v>
      </c>
      <c r="I330" s="6955" t="s">
        <v>765</v>
      </c>
    </row>
    <row customHeight="1" ht="11.25">
      <c r="A331" s="6955" t="s">
        <v>2182</v>
      </c>
      <c r="B331" s="6955" t="s">
        <v>14</v>
      </c>
      <c r="C331" s="6955" t="s">
        <v>2458</v>
      </c>
      <c r="D331" s="6955" t="s">
        <v>2459</v>
      </c>
      <c r="E331" s="6955" t="s">
        <v>2460</v>
      </c>
      <c r="F331" s="6955" t="s">
        <v>2461</v>
      </c>
      <c r="G331" s="6955" t="s">
        <v>24</v>
      </c>
      <c r="H331" s="6955" t="s">
        <v>24</v>
      </c>
      <c r="I331" s="6955" t="s">
        <v>765</v>
      </c>
    </row>
    <row customHeight="1" ht="11.25">
      <c r="A332" s="6955" t="s">
        <v>2182</v>
      </c>
      <c r="B332" s="6955" t="s">
        <v>14</v>
      </c>
      <c r="C332" s="6955" t="s">
        <v>2871</v>
      </c>
      <c r="D332" s="6955" t="s">
        <v>2872</v>
      </c>
      <c r="E332" s="6955" t="s">
        <v>2873</v>
      </c>
      <c r="F332" s="6955" t="s">
        <v>2371</v>
      </c>
      <c r="G332" s="6955" t="s">
        <v>24</v>
      </c>
      <c r="H332" s="6955" t="s">
        <v>24</v>
      </c>
      <c r="I332" s="6955" t="s">
        <v>765</v>
      </c>
    </row>
    <row customHeight="1" ht="11.25">
      <c r="A333" s="6955" t="s">
        <v>2182</v>
      </c>
      <c r="B333" s="6955" t="s">
        <v>14</v>
      </c>
      <c r="C333" s="6955" t="s">
        <v>2468</v>
      </c>
      <c r="D333" s="6955" t="s">
        <v>2469</v>
      </c>
      <c r="E333" s="6955" t="s">
        <v>2470</v>
      </c>
      <c r="F333" s="6955" t="s">
        <v>2208</v>
      </c>
      <c r="G333" s="6955" t="s">
        <v>24</v>
      </c>
      <c r="H333" s="6955" t="s">
        <v>24</v>
      </c>
      <c r="I333" s="6955" t="s">
        <v>765</v>
      </c>
    </row>
    <row customHeight="1" ht="11.25">
      <c r="A334" s="6955" t="s">
        <v>2182</v>
      </c>
      <c r="B334" s="6955" t="s">
        <v>14</v>
      </c>
      <c r="C334" s="6955" t="s">
        <v>2874</v>
      </c>
      <c r="D334" s="6955" t="s">
        <v>2875</v>
      </c>
      <c r="E334" s="6955" t="s">
        <v>2876</v>
      </c>
      <c r="F334" s="6955" t="s">
        <v>2310</v>
      </c>
      <c r="G334" s="6955" t="s">
        <v>24</v>
      </c>
      <c r="H334" s="6955" t="s">
        <v>24</v>
      </c>
      <c r="I334" s="6955" t="s">
        <v>765</v>
      </c>
    </row>
    <row customHeight="1" ht="11.25">
      <c r="A335" s="6955" t="s">
        <v>2182</v>
      </c>
      <c r="B335" s="6955" t="s">
        <v>14</v>
      </c>
      <c r="C335" s="6955" t="s">
        <v>2474</v>
      </c>
      <c r="D335" s="6955" t="s">
        <v>2475</v>
      </c>
      <c r="E335" s="6955" t="s">
        <v>2476</v>
      </c>
      <c r="F335" s="6955" t="s">
        <v>2230</v>
      </c>
      <c r="G335" s="6955" t="s">
        <v>24</v>
      </c>
      <c r="H335" s="6955" t="s">
        <v>24</v>
      </c>
      <c r="I335" s="6955" t="s">
        <v>765</v>
      </c>
    </row>
    <row customHeight="1" ht="11.25">
      <c r="A336" s="6955" t="s">
        <v>2182</v>
      </c>
      <c r="B336" s="6955" t="s">
        <v>14</v>
      </c>
      <c r="C336" s="6955" t="s">
        <v>2877</v>
      </c>
      <c r="D336" s="6955" t="s">
        <v>2878</v>
      </c>
      <c r="E336" s="6955" t="s">
        <v>2879</v>
      </c>
      <c r="F336" s="6955" t="s">
        <v>2382</v>
      </c>
      <c r="G336" s="6955" t="s">
        <v>24</v>
      </c>
      <c r="H336" s="6955" t="s">
        <v>24</v>
      </c>
      <c r="I336" s="6955" t="s">
        <v>765</v>
      </c>
    </row>
    <row customHeight="1" ht="11.25">
      <c r="A337" s="6955" t="s">
        <v>2182</v>
      </c>
      <c r="B337" s="6955" t="s">
        <v>14</v>
      </c>
      <c r="C337" s="6955" t="s">
        <v>2477</v>
      </c>
      <c r="D337" s="6955" t="s">
        <v>2478</v>
      </c>
      <c r="E337" s="6955" t="s">
        <v>2479</v>
      </c>
      <c r="F337" s="6955" t="s">
        <v>2230</v>
      </c>
      <c r="G337" s="6955" t="s">
        <v>24</v>
      </c>
      <c r="H337" s="6955" t="s">
        <v>24</v>
      </c>
      <c r="I337" s="6955" t="s">
        <v>765</v>
      </c>
    </row>
    <row customHeight="1" ht="11.25">
      <c r="A338" s="6955" t="s">
        <v>2182</v>
      </c>
      <c r="B338" s="6955" t="s">
        <v>14</v>
      </c>
      <c r="C338" s="6955" t="s">
        <v>2480</v>
      </c>
      <c r="D338" s="6955" t="s">
        <v>2481</v>
      </c>
      <c r="E338" s="6955" t="s">
        <v>2482</v>
      </c>
      <c r="F338" s="6955" t="s">
        <v>2310</v>
      </c>
      <c r="G338" s="6955" t="s">
        <v>24</v>
      </c>
      <c r="H338" s="6955" t="s">
        <v>24</v>
      </c>
      <c r="I338" s="6955" t="s">
        <v>765</v>
      </c>
    </row>
    <row customHeight="1" ht="11.25">
      <c r="A339" s="6955" t="s">
        <v>2182</v>
      </c>
      <c r="B339" s="6955" t="s">
        <v>14</v>
      </c>
      <c r="C339" s="6955" t="s">
        <v>2489</v>
      </c>
      <c r="D339" s="6955" t="s">
        <v>2490</v>
      </c>
      <c r="E339" s="6955" t="s">
        <v>2491</v>
      </c>
      <c r="F339" s="6955" t="s">
        <v>2426</v>
      </c>
      <c r="G339" s="6955" t="s">
        <v>24</v>
      </c>
      <c r="H339" s="6955" t="s">
        <v>24</v>
      </c>
      <c r="I339" s="6955" t="s">
        <v>765</v>
      </c>
    </row>
    <row customHeight="1" ht="11.25">
      <c r="A340" s="6955" t="s">
        <v>2182</v>
      </c>
      <c r="B340" s="6955" t="s">
        <v>14</v>
      </c>
      <c r="C340" s="6955" t="s">
        <v>2880</v>
      </c>
      <c r="D340" s="6955" t="s">
        <v>2881</v>
      </c>
      <c r="E340" s="6955" t="s">
        <v>2882</v>
      </c>
      <c r="F340" s="6955" t="s">
        <v>2426</v>
      </c>
      <c r="G340" s="6955" t="s">
        <v>24</v>
      </c>
      <c r="H340" s="6955" t="s">
        <v>24</v>
      </c>
      <c r="I340" s="6955" t="s">
        <v>765</v>
      </c>
    </row>
    <row customHeight="1" ht="11.25">
      <c r="A341" s="6955" t="s">
        <v>2182</v>
      </c>
      <c r="B341" s="6955" t="s">
        <v>14</v>
      </c>
      <c r="C341" s="6955" t="s">
        <v>2883</v>
      </c>
      <c r="D341" s="6955" t="s">
        <v>2884</v>
      </c>
      <c r="E341" s="6955" t="s">
        <v>2885</v>
      </c>
      <c r="F341" s="6955" t="s">
        <v>2382</v>
      </c>
      <c r="G341" s="6955" t="s">
        <v>2886</v>
      </c>
      <c r="H341" s="6955" t="s">
        <v>24</v>
      </c>
      <c r="I341" s="6955" t="s">
        <v>765</v>
      </c>
    </row>
    <row customHeight="1" ht="11.25">
      <c r="A342" s="6955" t="s">
        <v>2182</v>
      </c>
      <c r="B342" s="6955" t="s">
        <v>14</v>
      </c>
      <c r="C342" s="6955" t="s">
        <v>2887</v>
      </c>
      <c r="D342" s="6955" t="s">
        <v>2888</v>
      </c>
      <c r="E342" s="6955" t="s">
        <v>2889</v>
      </c>
      <c r="F342" s="6955" t="s">
        <v>2208</v>
      </c>
      <c r="G342" s="6955" t="s">
        <v>24</v>
      </c>
      <c r="H342" s="6955" t="s">
        <v>24</v>
      </c>
      <c r="I342" s="6955" t="s">
        <v>765</v>
      </c>
    </row>
    <row customHeight="1" ht="11.25">
      <c r="A343" s="6955" t="s">
        <v>2182</v>
      </c>
      <c r="B343" s="6955" t="s">
        <v>14</v>
      </c>
      <c r="C343" s="6955" t="s">
        <v>2502</v>
      </c>
      <c r="D343" s="6955" t="s">
        <v>2503</v>
      </c>
      <c r="E343" s="6955" t="s">
        <v>2504</v>
      </c>
      <c r="F343" s="6955" t="s">
        <v>2204</v>
      </c>
      <c r="G343" s="6955" t="s">
        <v>2501</v>
      </c>
      <c r="H343" s="6955" t="s">
        <v>24</v>
      </c>
      <c r="I343" s="6955" t="s">
        <v>765</v>
      </c>
    </row>
    <row customHeight="1" ht="11.25">
      <c r="A344" s="6955" t="s">
        <v>2182</v>
      </c>
      <c r="B344" s="6955" t="s">
        <v>14</v>
      </c>
      <c r="C344" s="6955" t="s">
        <v>2890</v>
      </c>
      <c r="D344" s="6955" t="s">
        <v>2891</v>
      </c>
      <c r="E344" s="6955" t="s">
        <v>2892</v>
      </c>
      <c r="F344" s="6955" t="s">
        <v>2306</v>
      </c>
      <c r="G344" s="6955" t="s">
        <v>24</v>
      </c>
      <c r="H344" s="6955" t="s">
        <v>24</v>
      </c>
      <c r="I344" s="6955" t="s">
        <v>765</v>
      </c>
    </row>
    <row customHeight="1" ht="11.25">
      <c r="A345" s="6955" t="s">
        <v>2182</v>
      </c>
      <c r="B345" s="6955" t="s">
        <v>14</v>
      </c>
      <c r="C345" s="6955" t="s">
        <v>2893</v>
      </c>
      <c r="D345" s="6955" t="s">
        <v>2894</v>
      </c>
      <c r="E345" s="6955" t="s">
        <v>2895</v>
      </c>
      <c r="F345" s="6955" t="s">
        <v>2245</v>
      </c>
      <c r="G345" s="6955" t="s">
        <v>24</v>
      </c>
      <c r="H345" s="6955" t="s">
        <v>24</v>
      </c>
      <c r="I345" s="6955" t="s">
        <v>765</v>
      </c>
    </row>
    <row customHeight="1" ht="11.25">
      <c r="A346" s="6955" t="s">
        <v>2182</v>
      </c>
      <c r="B346" s="6955" t="s">
        <v>14</v>
      </c>
      <c r="C346" s="6955" t="s">
        <v>2508</v>
      </c>
      <c r="D346" s="6955" t="s">
        <v>2509</v>
      </c>
      <c r="E346" s="6955" t="s">
        <v>2510</v>
      </c>
      <c r="F346" s="6955" t="s">
        <v>2204</v>
      </c>
      <c r="G346" s="6955" t="s">
        <v>24</v>
      </c>
      <c r="H346" s="6955" t="s">
        <v>2511</v>
      </c>
      <c r="I346" s="6955" t="s">
        <v>765</v>
      </c>
    </row>
    <row customHeight="1" ht="11.25">
      <c r="A347" s="6955" t="s">
        <v>2182</v>
      </c>
      <c r="B347" s="6955" t="s">
        <v>14</v>
      </c>
      <c r="C347" s="6955" t="s">
        <v>2516</v>
      </c>
      <c r="D347" s="6955" t="s">
        <v>2517</v>
      </c>
      <c r="E347" s="6955" t="s">
        <v>2518</v>
      </c>
      <c r="F347" s="6955" t="s">
        <v>2519</v>
      </c>
      <c r="G347" s="6955" t="s">
        <v>24</v>
      </c>
      <c r="H347" s="6955" t="s">
        <v>24</v>
      </c>
      <c r="I347" s="6955" t="s">
        <v>765</v>
      </c>
    </row>
    <row customHeight="1" ht="11.25">
      <c r="A348" s="6955" t="s">
        <v>2182</v>
      </c>
      <c r="B348" s="6955" t="s">
        <v>14</v>
      </c>
      <c r="C348" s="6955" t="s">
        <v>2520</v>
      </c>
      <c r="D348" s="6955" t="s">
        <v>2521</v>
      </c>
      <c r="E348" s="6955" t="s">
        <v>2522</v>
      </c>
      <c r="F348" s="6955" t="s">
        <v>2204</v>
      </c>
      <c r="G348" s="6955" t="s">
        <v>24</v>
      </c>
      <c r="H348" s="6955" t="s">
        <v>24</v>
      </c>
      <c r="I348" s="6955" t="s">
        <v>765</v>
      </c>
    </row>
    <row customHeight="1" ht="11.25">
      <c r="A349" s="6955" t="s">
        <v>2182</v>
      </c>
      <c r="B349" s="6955" t="s">
        <v>14</v>
      </c>
      <c r="C349" s="6955" t="s">
        <v>2523</v>
      </c>
      <c r="D349" s="6955" t="s">
        <v>2524</v>
      </c>
      <c r="E349" s="6955" t="s">
        <v>2525</v>
      </c>
      <c r="F349" s="6955" t="s">
        <v>2204</v>
      </c>
      <c r="G349" s="6955" t="s">
        <v>24</v>
      </c>
      <c r="H349" s="6955" t="s">
        <v>2526</v>
      </c>
      <c r="I349" s="6955" t="s">
        <v>765</v>
      </c>
    </row>
    <row customHeight="1" ht="11.25">
      <c r="A350" s="6955" t="s">
        <v>2182</v>
      </c>
      <c r="B350" s="6955" t="s">
        <v>14</v>
      </c>
      <c r="C350" s="6955" t="s">
        <v>2527</v>
      </c>
      <c r="D350" s="6955" t="s">
        <v>2528</v>
      </c>
      <c r="E350" s="6955" t="s">
        <v>2529</v>
      </c>
      <c r="F350" s="6955" t="s">
        <v>2204</v>
      </c>
      <c r="G350" s="6955" t="s">
        <v>24</v>
      </c>
      <c r="H350" s="6955" t="s">
        <v>24</v>
      </c>
      <c r="I350" s="6955" t="s">
        <v>765</v>
      </c>
    </row>
    <row customHeight="1" ht="11.25">
      <c r="A351" s="6955" t="s">
        <v>2182</v>
      </c>
      <c r="B351" s="6955" t="s">
        <v>14</v>
      </c>
      <c r="C351" s="6955" t="s">
        <v>2530</v>
      </c>
      <c r="D351" s="6955" t="s">
        <v>2531</v>
      </c>
      <c r="E351" s="6955" t="s">
        <v>2532</v>
      </c>
      <c r="F351" s="6955" t="s">
        <v>2204</v>
      </c>
      <c r="G351" s="6955" t="s">
        <v>24</v>
      </c>
      <c r="H351" s="6955" t="s">
        <v>24</v>
      </c>
      <c r="I351" s="6955" t="s">
        <v>765</v>
      </c>
    </row>
    <row customHeight="1" ht="11.25">
      <c r="A352" s="6955" t="s">
        <v>2182</v>
      </c>
      <c r="B352" s="6955" t="s">
        <v>14</v>
      </c>
      <c r="C352" s="6955" t="s">
        <v>2536</v>
      </c>
      <c r="D352" s="6955" t="s">
        <v>2537</v>
      </c>
      <c r="E352" s="6955" t="s">
        <v>2538</v>
      </c>
      <c r="F352" s="6955" t="s">
        <v>2204</v>
      </c>
      <c r="G352" s="6955" t="s">
        <v>24</v>
      </c>
      <c r="H352" s="6955" t="s">
        <v>24</v>
      </c>
      <c r="I352" s="6955" t="s">
        <v>765</v>
      </c>
    </row>
    <row customHeight="1" ht="11.25">
      <c r="A353" s="6955" t="s">
        <v>2182</v>
      </c>
      <c r="B353" s="6955" t="s">
        <v>14</v>
      </c>
      <c r="C353" s="6955" t="s">
        <v>2542</v>
      </c>
      <c r="D353" s="6955" t="s">
        <v>2540</v>
      </c>
      <c r="E353" s="6955" t="s">
        <v>2543</v>
      </c>
      <c r="F353" s="6955" t="s">
        <v>2519</v>
      </c>
      <c r="G353" s="6955" t="s">
        <v>24</v>
      </c>
      <c r="H353" s="6955" t="s">
        <v>24</v>
      </c>
      <c r="I353" s="6955" t="s">
        <v>765</v>
      </c>
    </row>
    <row customHeight="1" ht="11.25">
      <c r="A354" s="6955" t="s">
        <v>2182</v>
      </c>
      <c r="B354" s="6955" t="s">
        <v>14</v>
      </c>
      <c r="C354" s="6955" t="s">
        <v>2544</v>
      </c>
      <c r="D354" s="6955" t="s">
        <v>2545</v>
      </c>
      <c r="E354" s="6955" t="s">
        <v>2546</v>
      </c>
      <c r="F354" s="6955" t="s">
        <v>2204</v>
      </c>
      <c r="G354" s="6955" t="s">
        <v>24</v>
      </c>
      <c r="H354" s="6955" t="s">
        <v>24</v>
      </c>
      <c r="I354" s="6955" t="s">
        <v>765</v>
      </c>
    </row>
    <row customHeight="1" ht="11.25">
      <c r="A355" s="6955" t="s">
        <v>2182</v>
      </c>
      <c r="B355" s="6955" t="s">
        <v>14</v>
      </c>
      <c r="C355" s="6955" t="s">
        <v>2896</v>
      </c>
      <c r="D355" s="6955" t="s">
        <v>2897</v>
      </c>
      <c r="E355" s="6955" t="s">
        <v>2898</v>
      </c>
      <c r="F355" s="6955" t="s">
        <v>2382</v>
      </c>
      <c r="G355" s="6955" t="s">
        <v>24</v>
      </c>
      <c r="H355" s="6955" t="s">
        <v>24</v>
      </c>
      <c r="I355" s="6955" t="s">
        <v>765</v>
      </c>
    </row>
    <row customHeight="1" ht="11.25">
      <c r="A356" s="6955" t="s">
        <v>2182</v>
      </c>
      <c r="B356" s="6955" t="s">
        <v>14</v>
      </c>
      <c r="C356" s="6955" t="s">
        <v>2899</v>
      </c>
      <c r="D356" s="6955" t="s">
        <v>2900</v>
      </c>
      <c r="E356" s="6955" t="s">
        <v>2901</v>
      </c>
      <c r="F356" s="6955" t="s">
        <v>2215</v>
      </c>
      <c r="G356" s="6955" t="s">
        <v>24</v>
      </c>
      <c r="H356" s="6955" t="s">
        <v>24</v>
      </c>
      <c r="I356" s="6955" t="s">
        <v>765</v>
      </c>
    </row>
    <row customHeight="1" ht="11.25">
      <c r="A357" s="6955" t="s">
        <v>2182</v>
      </c>
      <c r="B357" s="6955" t="s">
        <v>14</v>
      </c>
      <c r="C357" s="6955" t="s">
        <v>2547</v>
      </c>
      <c r="D357" s="6955" t="s">
        <v>2548</v>
      </c>
      <c r="E357" s="6955" t="s">
        <v>2549</v>
      </c>
      <c r="F357" s="6955" t="s">
        <v>2245</v>
      </c>
      <c r="G357" s="6955" t="s">
        <v>24</v>
      </c>
      <c r="H357" s="6955" t="s">
        <v>24</v>
      </c>
      <c r="I357" s="6955" t="s">
        <v>765</v>
      </c>
    </row>
    <row customHeight="1" ht="11.25">
      <c r="A358" s="6955" t="s">
        <v>2182</v>
      </c>
      <c r="B358" s="6955" t="s">
        <v>14</v>
      </c>
      <c r="C358" s="6955" t="s">
        <v>2902</v>
      </c>
      <c r="D358" s="6955" t="s">
        <v>2903</v>
      </c>
      <c r="E358" s="6955" t="s">
        <v>2904</v>
      </c>
      <c r="F358" s="6955" t="s">
        <v>2215</v>
      </c>
      <c r="G358" s="6955" t="s">
        <v>2905</v>
      </c>
      <c r="H358" s="6955" t="s">
        <v>24</v>
      </c>
      <c r="I358" s="6955" t="s">
        <v>765</v>
      </c>
    </row>
    <row customHeight="1" ht="11.25">
      <c r="A359" s="6955" t="s">
        <v>2182</v>
      </c>
      <c r="B359" s="6955" t="s">
        <v>14</v>
      </c>
      <c r="C359" s="6955" t="s">
        <v>2556</v>
      </c>
      <c r="D359" s="6955" t="s">
        <v>2557</v>
      </c>
      <c r="E359" s="6955" t="s">
        <v>2558</v>
      </c>
      <c r="F359" s="6955" t="s">
        <v>2204</v>
      </c>
      <c r="G359" s="6955" t="s">
        <v>24</v>
      </c>
      <c r="H359" s="6955" t="s">
        <v>2559</v>
      </c>
      <c r="I359" s="6955" t="s">
        <v>765</v>
      </c>
    </row>
    <row customHeight="1" ht="11.25">
      <c r="A360" s="6955" t="s">
        <v>2182</v>
      </c>
      <c r="B360" s="6955" t="s">
        <v>14</v>
      </c>
      <c r="C360" s="6955" t="s">
        <v>2906</v>
      </c>
      <c r="D360" s="6955" t="s">
        <v>2907</v>
      </c>
      <c r="E360" s="6955" t="s">
        <v>2908</v>
      </c>
      <c r="F360" s="6955" t="s">
        <v>2382</v>
      </c>
      <c r="G360" s="6955" t="s">
        <v>24</v>
      </c>
      <c r="H360" s="6955" t="s">
        <v>24</v>
      </c>
      <c r="I360" s="6955" t="s">
        <v>765</v>
      </c>
    </row>
    <row customHeight="1" ht="11.25">
      <c r="A361" s="6955" t="s">
        <v>2182</v>
      </c>
      <c r="B361" s="6955" t="s">
        <v>14</v>
      </c>
      <c r="C361" s="6955" t="s">
        <v>2560</v>
      </c>
      <c r="D361" s="6955" t="s">
        <v>2561</v>
      </c>
      <c r="E361" s="6955" t="s">
        <v>2562</v>
      </c>
      <c r="F361" s="6955" t="s">
        <v>2382</v>
      </c>
      <c r="G361" s="6955" t="s">
        <v>24</v>
      </c>
      <c r="H361" s="6955" t="s">
        <v>24</v>
      </c>
      <c r="I361" s="6955" t="s">
        <v>765</v>
      </c>
    </row>
    <row customHeight="1" ht="11.25">
      <c r="A362" s="6955" t="s">
        <v>2182</v>
      </c>
      <c r="B362" s="6955" t="s">
        <v>14</v>
      </c>
      <c r="C362" s="6955" t="s">
        <v>2563</v>
      </c>
      <c r="D362" s="6955" t="s">
        <v>2564</v>
      </c>
      <c r="E362" s="6955" t="s">
        <v>2565</v>
      </c>
      <c r="F362" s="6955" t="s">
        <v>2310</v>
      </c>
      <c r="G362" s="6955" t="s">
        <v>24</v>
      </c>
      <c r="H362" s="6955" t="s">
        <v>24</v>
      </c>
      <c r="I362" s="6955" t="s">
        <v>765</v>
      </c>
    </row>
    <row customHeight="1" ht="11.25">
      <c r="A363" s="6955" t="s">
        <v>2182</v>
      </c>
      <c r="B363" s="6955" t="s">
        <v>14</v>
      </c>
      <c r="C363" s="6955" t="s">
        <v>2909</v>
      </c>
      <c r="D363" s="6955" t="s">
        <v>2910</v>
      </c>
      <c r="E363" s="6955" t="s">
        <v>2911</v>
      </c>
      <c r="F363" s="6955" t="s">
        <v>2371</v>
      </c>
      <c r="G363" s="6955" t="s">
        <v>24</v>
      </c>
      <c r="H363" s="6955" t="s">
        <v>24</v>
      </c>
      <c r="I363" s="6955" t="s">
        <v>765</v>
      </c>
    </row>
    <row customHeight="1" ht="11.25">
      <c r="A364" s="6955" t="s">
        <v>2182</v>
      </c>
      <c r="B364" s="6955" t="s">
        <v>14</v>
      </c>
      <c r="C364" s="6955" t="s">
        <v>2569</v>
      </c>
      <c r="D364" s="6955" t="s">
        <v>2570</v>
      </c>
      <c r="E364" s="6955" t="s">
        <v>2571</v>
      </c>
      <c r="F364" s="6955" t="s">
        <v>2426</v>
      </c>
      <c r="G364" s="6955" t="s">
        <v>24</v>
      </c>
      <c r="H364" s="6955" t="s">
        <v>24</v>
      </c>
      <c r="I364" s="6955" t="s">
        <v>765</v>
      </c>
    </row>
    <row customHeight="1" ht="11.25">
      <c r="A365" s="6955" t="s">
        <v>2182</v>
      </c>
      <c r="B365" s="6955" t="s">
        <v>14</v>
      </c>
      <c r="C365" s="6955" t="s">
        <v>2912</v>
      </c>
      <c r="D365" s="6955" t="s">
        <v>2913</v>
      </c>
      <c r="E365" s="6955" t="s">
        <v>2914</v>
      </c>
      <c r="F365" s="6955" t="s">
        <v>2310</v>
      </c>
      <c r="G365" s="6955" t="s">
        <v>24</v>
      </c>
      <c r="H365" s="6955" t="s">
        <v>24</v>
      </c>
      <c r="I365" s="6955" t="s">
        <v>765</v>
      </c>
    </row>
    <row customHeight="1" ht="11.25">
      <c r="A366" s="6955" t="s">
        <v>2182</v>
      </c>
      <c r="B366" s="6955" t="s">
        <v>14</v>
      </c>
      <c r="C366" s="6955" t="s">
        <v>2915</v>
      </c>
      <c r="D366" s="6955" t="s">
        <v>2916</v>
      </c>
      <c r="E366" s="6955" t="s">
        <v>2917</v>
      </c>
      <c r="F366" s="6955" t="s">
        <v>2215</v>
      </c>
      <c r="G366" s="6955" t="s">
        <v>24</v>
      </c>
      <c r="H366" s="6955" t="s">
        <v>24</v>
      </c>
      <c r="I366" s="6955" t="s">
        <v>765</v>
      </c>
    </row>
    <row customHeight="1" ht="11.25">
      <c r="A367" s="6955" t="s">
        <v>2182</v>
      </c>
      <c r="B367" s="6955" t="s">
        <v>14</v>
      </c>
      <c r="C367" s="6955" t="s">
        <v>2575</v>
      </c>
      <c r="D367" s="6955" t="s">
        <v>2576</v>
      </c>
      <c r="E367" s="6955" t="s">
        <v>2577</v>
      </c>
      <c r="F367" s="6955" t="s">
        <v>2289</v>
      </c>
      <c r="G367" s="6955" t="s">
        <v>24</v>
      </c>
      <c r="H367" s="6955" t="s">
        <v>24</v>
      </c>
      <c r="I367" s="6955" t="s">
        <v>765</v>
      </c>
    </row>
    <row customHeight="1" ht="11.25">
      <c r="A368" s="6955" t="s">
        <v>2182</v>
      </c>
      <c r="B368" s="6955" t="s">
        <v>14</v>
      </c>
      <c r="C368" s="6955" t="s">
        <v>2578</v>
      </c>
      <c r="D368" s="6955" t="s">
        <v>2579</v>
      </c>
      <c r="E368" s="6955" t="s">
        <v>2580</v>
      </c>
      <c r="F368" s="6955" t="s">
        <v>2204</v>
      </c>
      <c r="G368" s="6955" t="s">
        <v>24</v>
      </c>
      <c r="H368" s="6955" t="s">
        <v>24</v>
      </c>
      <c r="I368" s="6955" t="s">
        <v>765</v>
      </c>
    </row>
    <row customHeight="1" ht="11.25">
      <c r="A369" s="6955" t="s">
        <v>2182</v>
      </c>
      <c r="B369" s="6955" t="s">
        <v>14</v>
      </c>
      <c r="C369" s="6955" t="s">
        <v>2918</v>
      </c>
      <c r="D369" s="6955" t="s">
        <v>2919</v>
      </c>
      <c r="E369" s="6955" t="s">
        <v>2920</v>
      </c>
      <c r="F369" s="6955" t="s">
        <v>2371</v>
      </c>
      <c r="G369" s="6955" t="s">
        <v>24</v>
      </c>
      <c r="H369" s="6955" t="s">
        <v>24</v>
      </c>
      <c r="I369" s="6955" t="s">
        <v>765</v>
      </c>
    </row>
    <row customHeight="1" ht="11.25">
      <c r="A370" s="6955" t="s">
        <v>2182</v>
      </c>
      <c r="B370" s="6955" t="s">
        <v>14</v>
      </c>
      <c r="C370" s="6955" t="s">
        <v>2591</v>
      </c>
      <c r="D370" s="6955" t="s">
        <v>2592</v>
      </c>
      <c r="E370" s="6955" t="s">
        <v>2593</v>
      </c>
      <c r="F370" s="6955" t="s">
        <v>2371</v>
      </c>
      <c r="G370" s="6955" t="s">
        <v>24</v>
      </c>
      <c r="H370" s="6955" t="s">
        <v>24</v>
      </c>
      <c r="I370" s="6955" t="s">
        <v>765</v>
      </c>
    </row>
    <row customHeight="1" ht="11.25">
      <c r="A371" s="6955" t="s">
        <v>2182</v>
      </c>
      <c r="B371" s="6955" t="s">
        <v>14</v>
      </c>
      <c r="C371" s="6955" t="s">
        <v>2594</v>
      </c>
      <c r="D371" s="6955" t="s">
        <v>2595</v>
      </c>
      <c r="E371" s="6955" t="s">
        <v>2596</v>
      </c>
      <c r="F371" s="6955" t="s">
        <v>2310</v>
      </c>
      <c r="G371" s="6955" t="s">
        <v>24</v>
      </c>
      <c r="H371" s="6955" t="s">
        <v>24</v>
      </c>
      <c r="I371" s="6955" t="s">
        <v>765</v>
      </c>
    </row>
    <row customHeight="1" ht="11.25">
      <c r="A372" s="6955" t="s">
        <v>2182</v>
      </c>
      <c r="B372" s="6955" t="s">
        <v>14</v>
      </c>
      <c r="C372" s="6955" t="s">
        <v>2921</v>
      </c>
      <c r="D372" s="6955" t="s">
        <v>2922</v>
      </c>
      <c r="E372" s="6955" t="s">
        <v>2923</v>
      </c>
      <c r="F372" s="6955" t="s">
        <v>2371</v>
      </c>
      <c r="G372" s="6955" t="s">
        <v>24</v>
      </c>
      <c r="H372" s="6955" t="s">
        <v>24</v>
      </c>
      <c r="I372" s="6955" t="s">
        <v>765</v>
      </c>
    </row>
    <row customHeight="1" ht="11.25">
      <c r="A373" s="6955" t="s">
        <v>2182</v>
      </c>
      <c r="B373" s="6955" t="s">
        <v>14</v>
      </c>
      <c r="C373" s="6955" t="s">
        <v>2601</v>
      </c>
      <c r="D373" s="6955" t="s">
        <v>2602</v>
      </c>
      <c r="E373" s="6955" t="s">
        <v>2603</v>
      </c>
      <c r="F373" s="6955" t="s">
        <v>2306</v>
      </c>
      <c r="G373" s="6955" t="s">
        <v>24</v>
      </c>
      <c r="H373" s="6955" t="s">
        <v>24</v>
      </c>
      <c r="I373" s="6955" t="s">
        <v>765</v>
      </c>
    </row>
    <row customHeight="1" ht="11.25">
      <c r="A374" s="6955" t="s">
        <v>2182</v>
      </c>
      <c r="B374" s="6955" t="s">
        <v>14</v>
      </c>
      <c r="C374" s="6955" t="s">
        <v>2924</v>
      </c>
      <c r="D374" s="6955" t="s">
        <v>2925</v>
      </c>
      <c r="E374" s="6955" t="s">
        <v>2926</v>
      </c>
      <c r="F374" s="6955" t="s">
        <v>2306</v>
      </c>
      <c r="G374" s="6955" t="s">
        <v>24</v>
      </c>
      <c r="H374" s="6955" t="s">
        <v>24</v>
      </c>
      <c r="I374" s="6955" t="s">
        <v>765</v>
      </c>
    </row>
    <row customHeight="1" ht="11.25">
      <c r="A375" s="6955" t="s">
        <v>2182</v>
      </c>
      <c r="B375" s="6955" t="s">
        <v>14</v>
      </c>
      <c r="C375" s="6955" t="s">
        <v>2927</v>
      </c>
      <c r="D375" s="6955" t="s">
        <v>2928</v>
      </c>
      <c r="E375" s="6955" t="s">
        <v>2929</v>
      </c>
      <c r="F375" s="6955" t="s">
        <v>2289</v>
      </c>
      <c r="G375" s="6955" t="s">
        <v>24</v>
      </c>
      <c r="H375" s="6955" t="s">
        <v>24</v>
      </c>
      <c r="I375" s="6955" t="s">
        <v>765</v>
      </c>
    </row>
    <row customHeight="1" ht="11.25">
      <c r="A376" s="6955" t="s">
        <v>2182</v>
      </c>
      <c r="B376" s="6955" t="s">
        <v>14</v>
      </c>
      <c r="C376" s="6955" t="s">
        <v>2930</v>
      </c>
      <c r="D376" s="6955" t="s">
        <v>2931</v>
      </c>
      <c r="E376" s="6955" t="s">
        <v>2932</v>
      </c>
      <c r="F376" s="6955" t="s">
        <v>2278</v>
      </c>
      <c r="G376" s="6955" t="s">
        <v>24</v>
      </c>
      <c r="H376" s="6955" t="s">
        <v>24</v>
      </c>
      <c r="I376" s="6955" t="s">
        <v>765</v>
      </c>
    </row>
    <row customHeight="1" ht="11.25">
      <c r="A377" s="6955" t="s">
        <v>2182</v>
      </c>
      <c r="B377" s="6955" t="s">
        <v>14</v>
      </c>
      <c r="C377" s="6955" t="s">
        <v>2631</v>
      </c>
      <c r="D377" s="6955" t="s">
        <v>2632</v>
      </c>
      <c r="E377" s="6955" t="s">
        <v>2633</v>
      </c>
      <c r="F377" s="6955" t="s">
        <v>2426</v>
      </c>
      <c r="G377" s="6955" t="s">
        <v>24</v>
      </c>
      <c r="H377" s="6955" t="s">
        <v>2634</v>
      </c>
      <c r="I377" s="6955" t="s">
        <v>765</v>
      </c>
    </row>
    <row customHeight="1" ht="11.25">
      <c r="A378" s="6955" t="s">
        <v>2182</v>
      </c>
      <c r="B378" s="6955" t="s">
        <v>14</v>
      </c>
      <c r="C378" s="6955" t="s">
        <v>2638</v>
      </c>
      <c r="D378" s="6955" t="s">
        <v>2639</v>
      </c>
      <c r="E378" s="6955" t="s">
        <v>2640</v>
      </c>
      <c r="F378" s="6955" t="s">
        <v>2230</v>
      </c>
      <c r="G378" s="6955" t="s">
        <v>24</v>
      </c>
      <c r="H378" s="6955" t="s">
        <v>24</v>
      </c>
      <c r="I378" s="6955" t="s">
        <v>765</v>
      </c>
    </row>
    <row customHeight="1" ht="11.25">
      <c r="A379" s="6955" t="s">
        <v>2182</v>
      </c>
      <c r="B379" s="6955" t="s">
        <v>14</v>
      </c>
      <c r="C379" s="6955" t="s">
        <v>2933</v>
      </c>
      <c r="D379" s="6955" t="s">
        <v>2934</v>
      </c>
      <c r="E379" s="6955" t="s">
        <v>2935</v>
      </c>
      <c r="F379" s="6955" t="s">
        <v>2426</v>
      </c>
      <c r="G379" s="6955" t="s">
        <v>24</v>
      </c>
      <c r="H379" s="6955" t="s">
        <v>24</v>
      </c>
      <c r="I379" s="6955" t="s">
        <v>765</v>
      </c>
    </row>
    <row customHeight="1" ht="11.25">
      <c r="A380" s="6955" t="s">
        <v>2182</v>
      </c>
      <c r="B380" s="6955" t="s">
        <v>14</v>
      </c>
      <c r="C380" s="6955" t="s">
        <v>2654</v>
      </c>
      <c r="D380" s="6955" t="s">
        <v>2655</v>
      </c>
      <c r="E380" s="6955" t="s">
        <v>2656</v>
      </c>
      <c r="F380" s="6955" t="s">
        <v>2306</v>
      </c>
      <c r="G380" s="6955" t="s">
        <v>24</v>
      </c>
      <c r="H380" s="6955" t="s">
        <v>24</v>
      </c>
      <c r="I380" s="6955" t="s">
        <v>765</v>
      </c>
    </row>
    <row customHeight="1" ht="11.25">
      <c r="A381" s="6955" t="s">
        <v>2182</v>
      </c>
      <c r="B381" s="6955" t="s">
        <v>14</v>
      </c>
      <c r="C381" s="6955" t="s">
        <v>2936</v>
      </c>
      <c r="D381" s="6955" t="s">
        <v>2937</v>
      </c>
      <c r="E381" s="6955" t="s">
        <v>2938</v>
      </c>
      <c r="F381" s="6955" t="s">
        <v>2310</v>
      </c>
      <c r="G381" s="6955" t="s">
        <v>2939</v>
      </c>
      <c r="H381" s="6955" t="s">
        <v>24</v>
      </c>
      <c r="I381" s="6955" t="s">
        <v>765</v>
      </c>
    </row>
    <row customHeight="1" ht="11.25">
      <c r="A382" s="6955" t="s">
        <v>2182</v>
      </c>
      <c r="B382" s="6955" t="s">
        <v>14</v>
      </c>
      <c r="C382" s="6955" t="s">
        <v>2661</v>
      </c>
      <c r="D382" s="6955" t="s">
        <v>2662</v>
      </c>
      <c r="E382" s="6955" t="s">
        <v>2663</v>
      </c>
      <c r="F382" s="6955" t="s">
        <v>2664</v>
      </c>
      <c r="G382" s="6955" t="s">
        <v>24</v>
      </c>
      <c r="H382" s="6955" t="s">
        <v>24</v>
      </c>
      <c r="I382" s="6955" t="s">
        <v>765</v>
      </c>
    </row>
    <row customHeight="1" ht="11.25">
      <c r="A383" s="6955" t="s">
        <v>2182</v>
      </c>
      <c r="B383" s="6955" t="s">
        <v>14</v>
      </c>
      <c r="C383" s="6955" t="s">
        <v>2940</v>
      </c>
      <c r="D383" s="6955" t="s">
        <v>2941</v>
      </c>
      <c r="E383" s="6955" t="s">
        <v>2942</v>
      </c>
      <c r="F383" s="6955" t="s">
        <v>2208</v>
      </c>
      <c r="G383" s="6955" t="s">
        <v>24</v>
      </c>
      <c r="H383" s="6955" t="s">
        <v>24</v>
      </c>
      <c r="I383" s="6955" t="s">
        <v>765</v>
      </c>
    </row>
    <row customHeight="1" ht="11.25">
      <c r="A384" s="6955" t="s">
        <v>2182</v>
      </c>
      <c r="B384" s="6955" t="s">
        <v>14</v>
      </c>
      <c r="C384" s="6955" t="s">
        <v>2665</v>
      </c>
      <c r="D384" s="6955" t="s">
        <v>2666</v>
      </c>
      <c r="E384" s="6955" t="s">
        <v>2667</v>
      </c>
      <c r="F384" s="6955" t="s">
        <v>2668</v>
      </c>
      <c r="G384" s="6955" t="s">
        <v>24</v>
      </c>
      <c r="H384" s="6955" t="s">
        <v>24</v>
      </c>
      <c r="I384" s="6955" t="s">
        <v>765</v>
      </c>
    </row>
    <row customHeight="1" ht="11.25">
      <c r="A385" s="6955" t="s">
        <v>2182</v>
      </c>
      <c r="B385" s="6955" t="s">
        <v>14</v>
      </c>
      <c r="C385" s="6955" t="s">
        <v>2723</v>
      </c>
      <c r="D385" s="6955" t="s">
        <v>2666</v>
      </c>
      <c r="E385" s="6955" t="s">
        <v>2667</v>
      </c>
      <c r="F385" s="6955" t="s">
        <v>2724</v>
      </c>
      <c r="G385" s="6955" t="s">
        <v>24</v>
      </c>
      <c r="H385" s="6955" t="s">
        <v>24</v>
      </c>
      <c r="I385" s="6955" t="s">
        <v>765</v>
      </c>
    </row>
    <row customHeight="1" ht="11.25">
      <c r="A386" s="6955" t="s">
        <v>2182</v>
      </c>
      <c r="B386" s="6955" t="s">
        <v>14</v>
      </c>
      <c r="C386" s="6955" t="s">
        <v>2943</v>
      </c>
      <c r="D386" s="6955" t="s">
        <v>2944</v>
      </c>
      <c r="E386" s="6955" t="s">
        <v>2945</v>
      </c>
      <c r="F386" s="6955" t="s">
        <v>2426</v>
      </c>
      <c r="G386" s="6955" t="s">
        <v>24</v>
      </c>
      <c r="H386" s="6955" t="s">
        <v>24</v>
      </c>
      <c r="I386" s="6955" t="s">
        <v>765</v>
      </c>
    </row>
    <row customHeight="1" ht="11.25">
      <c r="A387" s="6955" t="s">
        <v>2182</v>
      </c>
      <c r="B387" s="6955" t="s">
        <v>14</v>
      </c>
      <c r="C387" s="6955" t="s">
        <v>2946</v>
      </c>
      <c r="D387" s="6955" t="s">
        <v>2947</v>
      </c>
      <c r="E387" s="6955" t="s">
        <v>2948</v>
      </c>
      <c r="F387" s="6955" t="s">
        <v>2208</v>
      </c>
      <c r="G387" s="6955" t="s">
        <v>24</v>
      </c>
      <c r="H387" s="6955" t="s">
        <v>24</v>
      </c>
      <c r="I387" s="6955" t="s">
        <v>765</v>
      </c>
    </row>
    <row customHeight="1" ht="11.25">
      <c r="A388" s="6955" t="s">
        <v>2182</v>
      </c>
      <c r="B388" s="6955" t="s">
        <v>14</v>
      </c>
      <c r="C388" s="6955" t="s">
        <v>2949</v>
      </c>
      <c r="D388" s="6955" t="s">
        <v>2950</v>
      </c>
      <c r="E388" s="6955" t="s">
        <v>2951</v>
      </c>
      <c r="F388" s="6955" t="s">
        <v>2341</v>
      </c>
      <c r="G388" s="6955" t="s">
        <v>24</v>
      </c>
      <c r="H388" s="6955" t="s">
        <v>24</v>
      </c>
      <c r="I388" s="6955" t="s">
        <v>765</v>
      </c>
    </row>
    <row customHeight="1" ht="11.25">
      <c r="A389" s="6955" t="s">
        <v>2182</v>
      </c>
      <c r="B389" s="6955" t="s">
        <v>14</v>
      </c>
      <c r="C389" s="6955" t="s">
        <v>2952</v>
      </c>
      <c r="D389" s="6955" t="s">
        <v>2953</v>
      </c>
      <c r="E389" s="6955" t="s">
        <v>2954</v>
      </c>
      <c r="F389" s="6955" t="s">
        <v>2204</v>
      </c>
      <c r="G389" s="6955" t="s">
        <v>24</v>
      </c>
      <c r="H389" s="6955" t="s">
        <v>24</v>
      </c>
      <c r="I389" s="6955" t="s">
        <v>765</v>
      </c>
    </row>
    <row customHeight="1" ht="11.25">
      <c r="A390" s="6955" t="s">
        <v>2182</v>
      </c>
      <c r="B390" s="6955" t="s">
        <v>14</v>
      </c>
      <c r="C390" s="6955" t="s">
        <v>2672</v>
      </c>
      <c r="D390" s="6955" t="s">
        <v>2673</v>
      </c>
      <c r="E390" s="6955" t="s">
        <v>2674</v>
      </c>
      <c r="F390" s="6955" t="s">
        <v>2204</v>
      </c>
      <c r="G390" s="6955" t="s">
        <v>24</v>
      </c>
      <c r="H390" s="6955" t="s">
        <v>24</v>
      </c>
      <c r="I390" s="6955" t="s">
        <v>765</v>
      </c>
    </row>
    <row customHeight="1" ht="11.25">
      <c r="A391" s="6955" t="s">
        <v>2182</v>
      </c>
      <c r="B391" s="6955" t="s">
        <v>14</v>
      </c>
      <c r="C391" s="6955" t="s">
        <v>2955</v>
      </c>
      <c r="D391" s="6955" t="s">
        <v>2956</v>
      </c>
      <c r="E391" s="6955" t="s">
        <v>2957</v>
      </c>
      <c r="F391" s="6955" t="s">
        <v>2371</v>
      </c>
      <c r="G391" s="6955" t="s">
        <v>24</v>
      </c>
      <c r="H391" s="6955" t="s">
        <v>24</v>
      </c>
      <c r="I391" s="6955" t="s">
        <v>765</v>
      </c>
    </row>
    <row customHeight="1" ht="11.25">
      <c r="A392" s="6955" t="s">
        <v>2182</v>
      </c>
      <c r="B392" s="6955" t="s">
        <v>14</v>
      </c>
      <c r="C392" s="6955" t="s">
        <v>2690</v>
      </c>
      <c r="D392" s="6955" t="s">
        <v>2691</v>
      </c>
      <c r="E392" s="6955" t="s">
        <v>2692</v>
      </c>
      <c r="F392" s="6955" t="s">
        <v>2219</v>
      </c>
      <c r="G392" s="6955" t="s">
        <v>24</v>
      </c>
      <c r="H392" s="6955" t="s">
        <v>24</v>
      </c>
      <c r="I392" s="6955" t="s">
        <v>765</v>
      </c>
    </row>
    <row customHeight="1" ht="11.25">
      <c r="A393" s="6955" t="s">
        <v>2182</v>
      </c>
      <c r="B393" s="6955" t="s">
        <v>14</v>
      </c>
      <c r="C393" s="6955" t="s">
        <v>2693</v>
      </c>
      <c r="D393" s="6955" t="s">
        <v>2694</v>
      </c>
      <c r="E393" s="6955" t="s">
        <v>2695</v>
      </c>
      <c r="F393" s="6955" t="s">
        <v>2696</v>
      </c>
      <c r="G393" s="6955" t="s">
        <v>24</v>
      </c>
      <c r="H393" s="6955" t="s">
        <v>24</v>
      </c>
      <c r="I393" s="6955" t="s">
        <v>765</v>
      </c>
    </row>
    <row customHeight="1" ht="11.25">
      <c r="A394" s="6955" t="s">
        <v>2182</v>
      </c>
      <c r="B394" s="6955" t="s">
        <v>14</v>
      </c>
      <c r="C394" s="6955" t="s">
        <v>2700</v>
      </c>
      <c r="D394" s="6955" t="s">
        <v>2701</v>
      </c>
      <c r="E394" s="6955" t="s">
        <v>2702</v>
      </c>
      <c r="F394" s="6955" t="s">
        <v>2426</v>
      </c>
      <c r="G394" s="6955" t="s">
        <v>24</v>
      </c>
      <c r="H394" s="6955" t="s">
        <v>24</v>
      </c>
      <c r="I394" s="6955" t="s">
        <v>765</v>
      </c>
    </row>
    <row customHeight="1" ht="11.25">
      <c r="A395" s="6955" t="s">
        <v>2182</v>
      </c>
      <c r="B395" s="6955" t="s">
        <v>14</v>
      </c>
      <c r="C395" s="6955" t="s">
        <v>2703</v>
      </c>
      <c r="D395" s="6955" t="s">
        <v>2704</v>
      </c>
      <c r="E395" s="6955" t="s">
        <v>2705</v>
      </c>
      <c r="F395" s="6955" t="s">
        <v>2426</v>
      </c>
      <c r="G395" s="6955" t="s">
        <v>24</v>
      </c>
      <c r="H395" s="6955" t="s">
        <v>24</v>
      </c>
      <c r="I395" s="6955" t="s">
        <v>765</v>
      </c>
    </row>
    <row customHeight="1" ht="11.25">
      <c r="A396" s="6955" t="s">
        <v>2182</v>
      </c>
      <c r="B396" s="6955" t="s">
        <v>14</v>
      </c>
      <c r="C396" s="6955" t="s">
        <v>2706</v>
      </c>
      <c r="D396" s="6955" t="s">
        <v>2707</v>
      </c>
      <c r="E396" s="6955" t="s">
        <v>2708</v>
      </c>
      <c r="F396" s="6955" t="s">
        <v>2204</v>
      </c>
      <c r="G396" s="6955" t="s">
        <v>24</v>
      </c>
      <c r="H396" s="6955" t="s">
        <v>24</v>
      </c>
      <c r="I396" s="6955" t="s">
        <v>765</v>
      </c>
    </row>
    <row customHeight="1" ht="11.25">
      <c r="A397" s="6955" t="s">
        <v>2182</v>
      </c>
      <c r="B397" s="6955" t="s">
        <v>14</v>
      </c>
      <c r="C397" s="6955" t="s">
        <v>2710</v>
      </c>
      <c r="D397" s="6955" t="s">
        <v>2711</v>
      </c>
      <c r="E397" s="6955" t="s">
        <v>2712</v>
      </c>
      <c r="F397" s="6955" t="s">
        <v>2668</v>
      </c>
      <c r="G397" s="6955" t="s">
        <v>24</v>
      </c>
      <c r="H397" s="6955" t="s">
        <v>24</v>
      </c>
      <c r="I397" s="6955" t="s">
        <v>765</v>
      </c>
    </row>
    <row customHeight="1" ht="11.25">
      <c r="A398" s="6955" t="s">
        <v>2182</v>
      </c>
      <c r="B398" s="6955" t="s">
        <v>14</v>
      </c>
      <c r="C398" s="6955" t="s">
        <v>2713</v>
      </c>
      <c r="D398" s="6955" t="s">
        <v>2714</v>
      </c>
      <c r="E398" s="6955" t="s">
        <v>2715</v>
      </c>
      <c r="F398" s="6955" t="s">
        <v>2716</v>
      </c>
      <c r="G398" s="6955" t="s">
        <v>24</v>
      </c>
      <c r="H398" s="6955" t="s">
        <v>24</v>
      </c>
      <c r="I398" s="6955" t="s">
        <v>765</v>
      </c>
    </row>
    <row customHeight="1" ht="11.25">
      <c r="A399" s="6955" t="s">
        <v>2182</v>
      </c>
      <c r="B399" s="6955" t="s">
        <v>14</v>
      </c>
      <c r="C399" s="6955" t="s">
        <v>2720</v>
      </c>
      <c r="D399" s="6955" t="s">
        <v>2721</v>
      </c>
      <c r="E399" s="6955" t="s">
        <v>2689</v>
      </c>
      <c r="F399" s="6955" t="s">
        <v>2722</v>
      </c>
      <c r="G399" s="6955" t="s">
        <v>24</v>
      </c>
      <c r="H399" s="6955" t="s">
        <v>24</v>
      </c>
      <c r="I399" s="6955" t="s">
        <v>765</v>
      </c>
    </row>
    <row customHeight="1" ht="11.25">
      <c r="A400" s="6955" t="s">
        <v>2182</v>
      </c>
      <c r="B400" s="6955" t="s">
        <v>14</v>
      </c>
      <c r="C400" s="6955" t="s">
        <v>2958</v>
      </c>
      <c r="D400" s="6955" t="s">
        <v>2959</v>
      </c>
      <c r="E400" s="6955" t="s">
        <v>2960</v>
      </c>
      <c r="F400" s="6955" t="s">
        <v>2215</v>
      </c>
      <c r="G400" s="6955" t="s">
        <v>24</v>
      </c>
      <c r="H400" s="6955" t="s">
        <v>24</v>
      </c>
      <c r="I400" s="6955" t="s">
        <v>817</v>
      </c>
    </row>
    <row customHeight="1" ht="11.25">
      <c r="A401" s="6955" t="s">
        <v>2182</v>
      </c>
      <c r="B401" s="6955" t="s">
        <v>14</v>
      </c>
      <c r="C401" s="6955" t="s">
        <v>2183</v>
      </c>
      <c r="D401" s="6955" t="s">
        <v>2184</v>
      </c>
      <c r="E401" s="6955" t="s">
        <v>2185</v>
      </c>
      <c r="F401" s="6955" t="s">
        <v>2186</v>
      </c>
      <c r="G401" s="6955" t="s">
        <v>24</v>
      </c>
      <c r="H401" s="6955" t="s">
        <v>24</v>
      </c>
      <c r="I401" s="6955" t="s">
        <v>817</v>
      </c>
    </row>
    <row customHeight="1" ht="11.25">
      <c r="A402" s="6955" t="s">
        <v>2182</v>
      </c>
      <c r="B402" s="6955" t="s">
        <v>14</v>
      </c>
      <c r="C402" s="6955" t="s">
        <v>2187</v>
      </c>
      <c r="D402" s="6955" t="s">
        <v>2184</v>
      </c>
      <c r="E402" s="6955" t="s">
        <v>2185</v>
      </c>
      <c r="F402" s="6955" t="s">
        <v>2188</v>
      </c>
      <c r="G402" s="6955" t="s">
        <v>24</v>
      </c>
      <c r="H402" s="6955" t="s">
        <v>24</v>
      </c>
      <c r="I402" s="6955" t="s">
        <v>817</v>
      </c>
    </row>
    <row customHeight="1" ht="11.25">
      <c r="A403" s="6955" t="s">
        <v>2182</v>
      </c>
      <c r="B403" s="6955" t="s">
        <v>14</v>
      </c>
      <c r="C403" s="6955" t="s">
        <v>2961</v>
      </c>
      <c r="D403" s="6955" t="s">
        <v>2962</v>
      </c>
      <c r="E403" s="6955" t="s">
        <v>2963</v>
      </c>
      <c r="F403" s="6955" t="s">
        <v>2964</v>
      </c>
      <c r="G403" s="6955" t="s">
        <v>2965</v>
      </c>
      <c r="H403" s="6955" t="s">
        <v>24</v>
      </c>
      <c r="I403" s="6955" t="s">
        <v>817</v>
      </c>
    </row>
    <row customHeight="1" ht="11.25">
      <c r="A404" s="6955" t="s">
        <v>2182</v>
      </c>
      <c r="B404" s="6955" t="s">
        <v>14</v>
      </c>
      <c r="C404" s="6955" t="s">
        <v>2189</v>
      </c>
      <c r="D404" s="6955" t="s">
        <v>2190</v>
      </c>
      <c r="E404" s="6955" t="s">
        <v>2191</v>
      </c>
      <c r="F404" s="6955" t="s">
        <v>2192</v>
      </c>
      <c r="G404" s="6955" t="s">
        <v>24</v>
      </c>
      <c r="H404" s="6955" t="s">
        <v>24</v>
      </c>
      <c r="I404" s="6955" t="s">
        <v>817</v>
      </c>
    </row>
    <row customHeight="1" ht="11.25">
      <c r="A405" s="6955" t="s">
        <v>2182</v>
      </c>
      <c r="B405" s="6955" t="s">
        <v>14</v>
      </c>
      <c r="C405" s="6955" t="s">
        <v>2201</v>
      </c>
      <c r="D405" s="6955" t="s">
        <v>2202</v>
      </c>
      <c r="E405" s="6955" t="s">
        <v>2203</v>
      </c>
      <c r="F405" s="6955" t="s">
        <v>2204</v>
      </c>
      <c r="G405" s="6955" t="s">
        <v>24</v>
      </c>
      <c r="H405" s="6955" t="s">
        <v>24</v>
      </c>
      <c r="I405" s="6955" t="s">
        <v>817</v>
      </c>
    </row>
    <row customHeight="1" ht="11.25">
      <c r="A406" s="6955" t="s">
        <v>2182</v>
      </c>
      <c r="B406" s="6955" t="s">
        <v>14</v>
      </c>
      <c r="C406" s="6955" t="s">
        <v>2212</v>
      </c>
      <c r="D406" s="6955" t="s">
        <v>2213</v>
      </c>
      <c r="E406" s="6955" t="s">
        <v>2214</v>
      </c>
      <c r="F406" s="6955" t="s">
        <v>2215</v>
      </c>
      <c r="G406" s="6955" t="s">
        <v>24</v>
      </c>
      <c r="H406" s="6955" t="s">
        <v>24</v>
      </c>
      <c r="I406" s="6955" t="s">
        <v>817</v>
      </c>
    </row>
    <row customHeight="1" ht="11.25">
      <c r="A407" s="6955" t="s">
        <v>2182</v>
      </c>
      <c r="B407" s="6955" t="s">
        <v>14</v>
      </c>
      <c r="C407" s="6955" t="s">
        <v>2966</v>
      </c>
      <c r="D407" s="6955" t="s">
        <v>2967</v>
      </c>
      <c r="E407" s="6955" t="s">
        <v>2968</v>
      </c>
      <c r="F407" s="6955" t="s">
        <v>2215</v>
      </c>
      <c r="G407" s="6955" t="s">
        <v>24</v>
      </c>
      <c r="H407" s="6955" t="s">
        <v>24</v>
      </c>
      <c r="I407" s="6955" t="s">
        <v>817</v>
      </c>
    </row>
    <row customHeight="1" ht="11.25">
      <c r="A408" s="6955" t="s">
        <v>2182</v>
      </c>
      <c r="B408" s="6955" t="s">
        <v>14</v>
      </c>
      <c r="C408" s="6955" t="s">
        <v>2216</v>
      </c>
      <c r="D408" s="6955" t="s">
        <v>2217</v>
      </c>
      <c r="E408" s="6955" t="s">
        <v>2218</v>
      </c>
      <c r="F408" s="6955" t="s">
        <v>2219</v>
      </c>
      <c r="G408" s="6955" t="s">
        <v>24</v>
      </c>
      <c r="H408" s="6955" t="s">
        <v>24</v>
      </c>
      <c r="I408" s="6955" t="s">
        <v>817</v>
      </c>
    </row>
    <row customHeight="1" ht="11.25">
      <c r="A409" s="6955" t="s">
        <v>2182</v>
      </c>
      <c r="B409" s="6955" t="s">
        <v>14</v>
      </c>
      <c r="C409" s="6955" t="s">
        <v>24</v>
      </c>
      <c r="D409" s="6955" t="s">
        <v>2236</v>
      </c>
      <c r="E409" s="6955" t="s">
        <v>2237</v>
      </c>
      <c r="F409" s="6955" t="s">
        <v>2230</v>
      </c>
      <c r="G409" s="6955" t="s">
        <v>24</v>
      </c>
      <c r="H409" s="6955" t="s">
        <v>24</v>
      </c>
      <c r="I409" s="6955" t="s">
        <v>817</v>
      </c>
    </row>
    <row customHeight="1" ht="11.25">
      <c r="A410" s="6955" t="s">
        <v>2182</v>
      </c>
      <c r="B410" s="6955" t="s">
        <v>14</v>
      </c>
      <c r="C410" s="6955" t="s">
        <v>2731</v>
      </c>
      <c r="D410" s="6955" t="s">
        <v>2732</v>
      </c>
      <c r="E410" s="6955" t="s">
        <v>2733</v>
      </c>
      <c r="F410" s="6955" t="s">
        <v>2426</v>
      </c>
      <c r="G410" s="6955" t="s">
        <v>2734</v>
      </c>
      <c r="H410" s="6955" t="s">
        <v>24</v>
      </c>
      <c r="I410" s="6955" t="s">
        <v>817</v>
      </c>
    </row>
    <row customHeight="1" ht="11.25">
      <c r="A411" s="6955" t="s">
        <v>2182</v>
      </c>
      <c r="B411" s="6955" t="s">
        <v>14</v>
      </c>
      <c r="C411" s="6955" t="s">
        <v>2286</v>
      </c>
      <c r="D411" s="6955" t="s">
        <v>2287</v>
      </c>
      <c r="E411" s="6955" t="s">
        <v>2288</v>
      </c>
      <c r="F411" s="6955" t="s">
        <v>2289</v>
      </c>
      <c r="G411" s="6955" t="s">
        <v>24</v>
      </c>
      <c r="H411" s="6955" t="s">
        <v>24</v>
      </c>
      <c r="I411" s="6955" t="s">
        <v>817</v>
      </c>
    </row>
    <row customHeight="1" ht="11.25">
      <c r="A412" s="6955" t="s">
        <v>2182</v>
      </c>
      <c r="B412" s="6955" t="s">
        <v>14</v>
      </c>
      <c r="C412" s="6955" t="s">
        <v>2735</v>
      </c>
      <c r="D412" s="6955" t="s">
        <v>2736</v>
      </c>
      <c r="E412" s="6955" t="s">
        <v>2737</v>
      </c>
      <c r="F412" s="6955" t="s">
        <v>2371</v>
      </c>
      <c r="G412" s="6955" t="s">
        <v>24</v>
      </c>
      <c r="H412" s="6955" t="s">
        <v>24</v>
      </c>
      <c r="I412" s="6955" t="s">
        <v>817</v>
      </c>
    </row>
    <row customHeight="1" ht="11.25">
      <c r="A413" s="6955" t="s">
        <v>2182</v>
      </c>
      <c r="B413" s="6955" t="s">
        <v>14</v>
      </c>
      <c r="C413" s="6955" t="s">
        <v>2742</v>
      </c>
      <c r="D413" s="6955" t="s">
        <v>2739</v>
      </c>
      <c r="E413" s="6955" t="s">
        <v>2743</v>
      </c>
      <c r="F413" s="6955" t="s">
        <v>2664</v>
      </c>
      <c r="G413" s="6955" t="s">
        <v>24</v>
      </c>
      <c r="H413" s="6955" t="s">
        <v>24</v>
      </c>
      <c r="I413" s="6955" t="s">
        <v>817</v>
      </c>
    </row>
    <row customHeight="1" ht="11.25">
      <c r="A414" s="6955" t="s">
        <v>2182</v>
      </c>
      <c r="B414" s="6955" t="s">
        <v>14</v>
      </c>
      <c r="C414" s="6955" t="s">
        <v>2744</v>
      </c>
      <c r="D414" s="6955" t="s">
        <v>2739</v>
      </c>
      <c r="E414" s="6955" t="s">
        <v>2745</v>
      </c>
      <c r="F414" s="6955" t="s">
        <v>2215</v>
      </c>
      <c r="G414" s="6955" t="s">
        <v>24</v>
      </c>
      <c r="H414" s="6955" t="s">
        <v>24</v>
      </c>
      <c r="I414" s="6955" t="s">
        <v>817</v>
      </c>
    </row>
    <row customHeight="1" ht="11.25">
      <c r="A415" s="6955" t="s">
        <v>2182</v>
      </c>
      <c r="B415" s="6955" t="s">
        <v>14</v>
      </c>
      <c r="C415" s="6955" t="s">
        <v>2746</v>
      </c>
      <c r="D415" s="6955" t="s">
        <v>2739</v>
      </c>
      <c r="E415" s="6955" t="s">
        <v>2747</v>
      </c>
      <c r="F415" s="6955" t="s">
        <v>2426</v>
      </c>
      <c r="G415" s="6955" t="s">
        <v>24</v>
      </c>
      <c r="H415" s="6955" t="s">
        <v>24</v>
      </c>
      <c r="I415" s="6955" t="s">
        <v>817</v>
      </c>
    </row>
    <row customHeight="1" ht="11.25">
      <c r="A416" s="6955" t="s">
        <v>2182</v>
      </c>
      <c r="B416" s="6955" t="s">
        <v>14</v>
      </c>
      <c r="C416" s="6955" t="s">
        <v>2748</v>
      </c>
      <c r="D416" s="6955" t="s">
        <v>2739</v>
      </c>
      <c r="E416" s="6955" t="s">
        <v>2749</v>
      </c>
      <c r="F416" s="6955" t="s">
        <v>2306</v>
      </c>
      <c r="G416" s="6955" t="s">
        <v>24</v>
      </c>
      <c r="H416" s="6955" t="s">
        <v>24</v>
      </c>
      <c r="I416" s="6955" t="s">
        <v>817</v>
      </c>
    </row>
    <row customHeight="1" ht="11.25">
      <c r="A417" s="6955" t="s">
        <v>2182</v>
      </c>
      <c r="B417" s="6955" t="s">
        <v>14</v>
      </c>
      <c r="C417" s="6955" t="s">
        <v>2750</v>
      </c>
      <c r="D417" s="6955" t="s">
        <v>2751</v>
      </c>
      <c r="E417" s="6955" t="s">
        <v>2752</v>
      </c>
      <c r="F417" s="6955" t="s">
        <v>2306</v>
      </c>
      <c r="G417" s="6955" t="s">
        <v>24</v>
      </c>
      <c r="H417" s="6955" t="s">
        <v>24</v>
      </c>
      <c r="I417" s="6955" t="s">
        <v>817</v>
      </c>
    </row>
    <row customHeight="1" ht="11.25">
      <c r="A418" s="6955" t="s">
        <v>2182</v>
      </c>
      <c r="B418" s="6955" t="s">
        <v>14</v>
      </c>
      <c r="C418" s="6955" t="s">
        <v>2300</v>
      </c>
      <c r="D418" s="6955" t="s">
        <v>2301</v>
      </c>
      <c r="E418" s="6955" t="s">
        <v>2302</v>
      </c>
      <c r="F418" s="6955" t="s">
        <v>2215</v>
      </c>
      <c r="G418" s="6955" t="s">
        <v>24</v>
      </c>
      <c r="H418" s="6955" t="s">
        <v>24</v>
      </c>
      <c r="I418" s="6955" t="s">
        <v>817</v>
      </c>
    </row>
    <row customHeight="1" ht="11.25">
      <c r="A419" s="6955" t="s">
        <v>2182</v>
      </c>
      <c r="B419" s="6955" t="s">
        <v>14</v>
      </c>
      <c r="C419" s="6955" t="s">
        <v>2757</v>
      </c>
      <c r="D419" s="6955" t="s">
        <v>2754</v>
      </c>
      <c r="E419" s="6955" t="s">
        <v>2758</v>
      </c>
      <c r="F419" s="6955" t="s">
        <v>2215</v>
      </c>
      <c r="G419" s="6955" t="s">
        <v>24</v>
      </c>
      <c r="H419" s="6955" t="s">
        <v>24</v>
      </c>
      <c r="I419" s="6955" t="s">
        <v>817</v>
      </c>
    </row>
    <row customHeight="1" ht="11.25">
      <c r="A420" s="6955" t="s">
        <v>2182</v>
      </c>
      <c r="B420" s="6955" t="s">
        <v>14</v>
      </c>
      <c r="C420" s="6955" t="s">
        <v>2759</v>
      </c>
      <c r="D420" s="6955" t="s">
        <v>2760</v>
      </c>
      <c r="E420" s="6955" t="s">
        <v>2761</v>
      </c>
      <c r="F420" s="6955" t="s">
        <v>2371</v>
      </c>
      <c r="G420" s="6955" t="s">
        <v>24</v>
      </c>
      <c r="H420" s="6955" t="s">
        <v>24</v>
      </c>
      <c r="I420" s="6955" t="s">
        <v>817</v>
      </c>
    </row>
    <row customHeight="1" ht="11.25">
      <c r="A421" s="6955" t="s">
        <v>2182</v>
      </c>
      <c r="B421" s="6955" t="s">
        <v>14</v>
      </c>
      <c r="C421" s="6955" t="s">
        <v>2765</v>
      </c>
      <c r="D421" s="6955" t="s">
        <v>2766</v>
      </c>
      <c r="E421" s="6955" t="s">
        <v>2767</v>
      </c>
      <c r="F421" s="6955" t="s">
        <v>2371</v>
      </c>
      <c r="G421" s="6955" t="s">
        <v>24</v>
      </c>
      <c r="H421" s="6955" t="s">
        <v>24</v>
      </c>
      <c r="I421" s="6955" t="s">
        <v>817</v>
      </c>
    </row>
    <row customHeight="1" ht="11.25">
      <c r="A422" s="6955" t="s">
        <v>2182</v>
      </c>
      <c r="B422" s="6955" t="s">
        <v>14</v>
      </c>
      <c r="C422" s="6955" t="s">
        <v>2768</v>
      </c>
      <c r="D422" s="6955" t="s">
        <v>2304</v>
      </c>
      <c r="E422" s="6955" t="s">
        <v>2769</v>
      </c>
      <c r="F422" s="6955" t="s">
        <v>2245</v>
      </c>
      <c r="G422" s="6955" t="s">
        <v>24</v>
      </c>
      <c r="H422" s="6955" t="s">
        <v>24</v>
      </c>
      <c r="I422" s="6955" t="s">
        <v>817</v>
      </c>
    </row>
    <row customHeight="1" ht="11.25">
      <c r="A423" s="6955" t="s">
        <v>2182</v>
      </c>
      <c r="B423" s="6955" t="s">
        <v>14</v>
      </c>
      <c r="C423" s="6955" t="s">
        <v>2770</v>
      </c>
      <c r="D423" s="6955" t="s">
        <v>2304</v>
      </c>
      <c r="E423" s="6955" t="s">
        <v>2771</v>
      </c>
      <c r="F423" s="6955" t="s">
        <v>2426</v>
      </c>
      <c r="G423" s="6955" t="s">
        <v>24</v>
      </c>
      <c r="H423" s="6955" t="s">
        <v>24</v>
      </c>
      <c r="I423" s="6955" t="s">
        <v>817</v>
      </c>
    </row>
    <row customHeight="1" ht="11.25">
      <c r="A424" s="6955" t="s">
        <v>2182</v>
      </c>
      <c r="B424" s="6955" t="s">
        <v>14</v>
      </c>
      <c r="C424" s="6955" t="s">
        <v>2303</v>
      </c>
      <c r="D424" s="6955" t="s">
        <v>2304</v>
      </c>
      <c r="E424" s="6955" t="s">
        <v>2305</v>
      </c>
      <c r="F424" s="6955" t="s">
        <v>2306</v>
      </c>
      <c r="G424" s="6955" t="s">
        <v>24</v>
      </c>
      <c r="H424" s="6955" t="s">
        <v>24</v>
      </c>
      <c r="I424" s="6955" t="s">
        <v>817</v>
      </c>
    </row>
    <row customHeight="1" ht="11.25">
      <c r="A425" s="6955" t="s">
        <v>2182</v>
      </c>
      <c r="B425" s="6955" t="s">
        <v>14</v>
      </c>
      <c r="C425" s="6955" t="s">
        <v>2772</v>
      </c>
      <c r="D425" s="6955" t="s">
        <v>2773</v>
      </c>
      <c r="E425" s="6955" t="s">
        <v>2774</v>
      </c>
      <c r="F425" s="6955" t="s">
        <v>2204</v>
      </c>
      <c r="G425" s="6955" t="s">
        <v>2775</v>
      </c>
      <c r="H425" s="6955" t="s">
        <v>24</v>
      </c>
      <c r="I425" s="6955" t="s">
        <v>817</v>
      </c>
    </row>
    <row customHeight="1" ht="11.25">
      <c r="A426" s="6955" t="s">
        <v>2182</v>
      </c>
      <c r="B426" s="6955" t="s">
        <v>14</v>
      </c>
      <c r="C426" s="6955" t="s">
        <v>2776</v>
      </c>
      <c r="D426" s="6955" t="s">
        <v>2777</v>
      </c>
      <c r="E426" s="6955" t="s">
        <v>2778</v>
      </c>
      <c r="F426" s="6955" t="s">
        <v>2371</v>
      </c>
      <c r="G426" s="6955" t="s">
        <v>24</v>
      </c>
      <c r="H426" s="6955" t="s">
        <v>24</v>
      </c>
      <c r="I426" s="6955" t="s">
        <v>817</v>
      </c>
    </row>
    <row customHeight="1" ht="11.25">
      <c r="A427" s="6955" t="s">
        <v>2182</v>
      </c>
      <c r="B427" s="6955" t="s">
        <v>14</v>
      </c>
      <c r="C427" s="6955" t="s">
        <v>2779</v>
      </c>
      <c r="D427" s="6955" t="s">
        <v>2780</v>
      </c>
      <c r="E427" s="6955" t="s">
        <v>2781</v>
      </c>
      <c r="F427" s="6955" t="s">
        <v>2371</v>
      </c>
      <c r="G427" s="6955" t="s">
        <v>24</v>
      </c>
      <c r="H427" s="6955" t="s">
        <v>24</v>
      </c>
      <c r="I427" s="6955" t="s">
        <v>817</v>
      </c>
    </row>
    <row customHeight="1" ht="11.25">
      <c r="A428" s="6955" t="s">
        <v>2182</v>
      </c>
      <c r="B428" s="6955" t="s">
        <v>14</v>
      </c>
      <c r="C428" s="6955" t="s">
        <v>2782</v>
      </c>
      <c r="D428" s="6955" t="s">
        <v>2783</v>
      </c>
      <c r="E428" s="6955" t="s">
        <v>2784</v>
      </c>
      <c r="F428" s="6955" t="s">
        <v>2204</v>
      </c>
      <c r="G428" s="6955" t="s">
        <v>24</v>
      </c>
      <c r="H428" s="6955" t="s">
        <v>24</v>
      </c>
      <c r="I428" s="6955" t="s">
        <v>817</v>
      </c>
    </row>
    <row customHeight="1" ht="11.25">
      <c r="A429" s="6955" t="s">
        <v>2182</v>
      </c>
      <c r="B429" s="6955" t="s">
        <v>14</v>
      </c>
      <c r="C429" s="6955" t="s">
        <v>2785</v>
      </c>
      <c r="D429" s="6955" t="s">
        <v>2786</v>
      </c>
      <c r="E429" s="6955" t="s">
        <v>2787</v>
      </c>
      <c r="F429" s="6955" t="s">
        <v>2788</v>
      </c>
      <c r="G429" s="6955" t="s">
        <v>24</v>
      </c>
      <c r="H429" s="6955" t="s">
        <v>24</v>
      </c>
      <c r="I429" s="6955" t="s">
        <v>817</v>
      </c>
    </row>
    <row customHeight="1" ht="11.25">
      <c r="A430" s="6955" t="s">
        <v>2182</v>
      </c>
      <c r="B430" s="6955" t="s">
        <v>14</v>
      </c>
      <c r="C430" s="6955" t="s">
        <v>2789</v>
      </c>
      <c r="D430" s="6955" t="s">
        <v>2790</v>
      </c>
      <c r="E430" s="6955" t="s">
        <v>2791</v>
      </c>
      <c r="F430" s="6955" t="s">
        <v>2792</v>
      </c>
      <c r="G430" s="6955" t="s">
        <v>24</v>
      </c>
      <c r="H430" s="6955" t="s">
        <v>24</v>
      </c>
      <c r="I430" s="6955" t="s">
        <v>817</v>
      </c>
    </row>
    <row customHeight="1" ht="11.25">
      <c r="A431" s="6955" t="s">
        <v>2182</v>
      </c>
      <c r="B431" s="6955" t="s">
        <v>14</v>
      </c>
      <c r="C431" s="6955" t="s">
        <v>2307</v>
      </c>
      <c r="D431" s="6955" t="s">
        <v>2308</v>
      </c>
      <c r="E431" s="6955" t="s">
        <v>2309</v>
      </c>
      <c r="F431" s="6955" t="s">
        <v>2310</v>
      </c>
      <c r="G431" s="6955" t="s">
        <v>24</v>
      </c>
      <c r="H431" s="6955" t="s">
        <v>24</v>
      </c>
      <c r="I431" s="6955" t="s">
        <v>817</v>
      </c>
    </row>
    <row customHeight="1" ht="11.25">
      <c r="A432" s="6955" t="s">
        <v>2182</v>
      </c>
      <c r="B432" s="6955" t="s">
        <v>14</v>
      </c>
      <c r="C432" s="6955" t="s">
        <v>2969</v>
      </c>
      <c r="D432" s="6955" t="s">
        <v>2970</v>
      </c>
      <c r="E432" s="6955" t="s">
        <v>2971</v>
      </c>
      <c r="F432" s="6955" t="s">
        <v>2426</v>
      </c>
      <c r="G432" s="6955" t="s">
        <v>2972</v>
      </c>
      <c r="H432" s="6955" t="s">
        <v>24</v>
      </c>
      <c r="I432" s="6955" t="s">
        <v>817</v>
      </c>
    </row>
    <row customHeight="1" ht="11.25">
      <c r="A433" s="6955" t="s">
        <v>2182</v>
      </c>
      <c r="B433" s="6955" t="s">
        <v>14</v>
      </c>
      <c r="C433" s="6955" t="s">
        <v>2311</v>
      </c>
      <c r="D433" s="6955" t="s">
        <v>2312</v>
      </c>
      <c r="E433" s="6955" t="s">
        <v>2313</v>
      </c>
      <c r="F433" s="6955" t="s">
        <v>2314</v>
      </c>
      <c r="G433" s="6955" t="s">
        <v>24</v>
      </c>
      <c r="H433" s="6955" t="s">
        <v>24</v>
      </c>
      <c r="I433" s="6955" t="s">
        <v>817</v>
      </c>
    </row>
    <row customHeight="1" ht="11.25">
      <c r="A434" s="6955" t="s">
        <v>2182</v>
      </c>
      <c r="B434" s="6955" t="s">
        <v>14</v>
      </c>
      <c r="C434" s="6955" t="s">
        <v>2318</v>
      </c>
      <c r="D434" s="6955" t="s">
        <v>2319</v>
      </c>
      <c r="E434" s="6955" t="s">
        <v>2320</v>
      </c>
      <c r="F434" s="6955" t="s">
        <v>2204</v>
      </c>
      <c r="G434" s="6955" t="s">
        <v>24</v>
      </c>
      <c r="H434" s="6955" t="s">
        <v>24</v>
      </c>
      <c r="I434" s="6955" t="s">
        <v>817</v>
      </c>
    </row>
    <row customHeight="1" ht="11.25">
      <c r="A435" s="6955" t="s">
        <v>2182</v>
      </c>
      <c r="B435" s="6955" t="s">
        <v>14</v>
      </c>
      <c r="C435" s="6955" t="s">
        <v>2321</v>
      </c>
      <c r="D435" s="6955" t="s">
        <v>2322</v>
      </c>
      <c r="E435" s="6955" t="s">
        <v>2323</v>
      </c>
      <c r="F435" s="6955" t="s">
        <v>2324</v>
      </c>
      <c r="G435" s="6955" t="s">
        <v>2325</v>
      </c>
      <c r="H435" s="6955" t="s">
        <v>24</v>
      </c>
      <c r="I435" s="6955" t="s">
        <v>817</v>
      </c>
    </row>
    <row customHeight="1" ht="11.25">
      <c r="A436" s="6955" t="s">
        <v>2182</v>
      </c>
      <c r="B436" s="6955" t="s">
        <v>14</v>
      </c>
      <c r="C436" s="6955" t="s">
        <v>2326</v>
      </c>
      <c r="D436" s="6955" t="s">
        <v>2327</v>
      </c>
      <c r="E436" s="6955" t="s">
        <v>2328</v>
      </c>
      <c r="F436" s="6955" t="s">
        <v>2329</v>
      </c>
      <c r="G436" s="6955" t="s">
        <v>24</v>
      </c>
      <c r="H436" s="6955" t="s">
        <v>24</v>
      </c>
      <c r="I436" s="6955" t="s">
        <v>817</v>
      </c>
    </row>
    <row customHeight="1" ht="11.25">
      <c r="A437" s="6955" t="s">
        <v>2182</v>
      </c>
      <c r="B437" s="6955" t="s">
        <v>14</v>
      </c>
      <c r="C437" s="6955" t="s">
        <v>2339</v>
      </c>
      <c r="D437" s="6955" t="s">
        <v>2336</v>
      </c>
      <c r="E437" s="6955" t="s">
        <v>2340</v>
      </c>
      <c r="F437" s="6955" t="s">
        <v>2341</v>
      </c>
      <c r="G437" s="6955" t="s">
        <v>24</v>
      </c>
      <c r="H437" s="6955" t="s">
        <v>24</v>
      </c>
      <c r="I437" s="6955" t="s">
        <v>817</v>
      </c>
    </row>
    <row customHeight="1" ht="11.25">
      <c r="A438" s="6955" t="s">
        <v>2182</v>
      </c>
      <c r="B438" s="6955" t="s">
        <v>14</v>
      </c>
      <c r="C438" s="6955" t="s">
        <v>2342</v>
      </c>
      <c r="D438" s="6955" t="s">
        <v>2336</v>
      </c>
      <c r="E438" s="6955" t="s">
        <v>2343</v>
      </c>
      <c r="F438" s="6955" t="s">
        <v>2344</v>
      </c>
      <c r="G438" s="6955" t="s">
        <v>24</v>
      </c>
      <c r="H438" s="6955" t="s">
        <v>24</v>
      </c>
      <c r="I438" s="6955" t="s">
        <v>817</v>
      </c>
    </row>
    <row customHeight="1" ht="11.25">
      <c r="A439" s="6955" t="s">
        <v>2182</v>
      </c>
      <c r="B439" s="6955" t="s">
        <v>14</v>
      </c>
      <c r="C439" s="6955" t="s">
        <v>2345</v>
      </c>
      <c r="D439" s="6955" t="s">
        <v>2336</v>
      </c>
      <c r="E439" s="6955" t="s">
        <v>2346</v>
      </c>
      <c r="F439" s="6955" t="s">
        <v>2314</v>
      </c>
      <c r="G439" s="6955" t="s">
        <v>24</v>
      </c>
      <c r="H439" s="6955" t="s">
        <v>24</v>
      </c>
      <c r="I439" s="6955" t="s">
        <v>817</v>
      </c>
    </row>
    <row customHeight="1" ht="11.25">
      <c r="A440" s="6955" t="s">
        <v>2182</v>
      </c>
      <c r="B440" s="6955" t="s">
        <v>14</v>
      </c>
      <c r="C440" s="6955" t="s">
        <v>2347</v>
      </c>
      <c r="D440" s="6955" t="s">
        <v>2336</v>
      </c>
      <c r="E440" s="6955" t="s">
        <v>2348</v>
      </c>
      <c r="F440" s="6955" t="s">
        <v>2296</v>
      </c>
      <c r="G440" s="6955" t="s">
        <v>24</v>
      </c>
      <c r="H440" s="6955" t="s">
        <v>24</v>
      </c>
      <c r="I440" s="6955" t="s">
        <v>817</v>
      </c>
    </row>
    <row customHeight="1" ht="11.25">
      <c r="A441" s="6955" t="s">
        <v>2182</v>
      </c>
      <c r="B441" s="6955" t="s">
        <v>14</v>
      </c>
      <c r="C441" s="6955" t="s">
        <v>2349</v>
      </c>
      <c r="D441" s="6955" t="s">
        <v>2350</v>
      </c>
      <c r="E441" s="6955" t="s">
        <v>2351</v>
      </c>
      <c r="F441" s="6955" t="s">
        <v>2241</v>
      </c>
      <c r="G441" s="6955" t="s">
        <v>24</v>
      </c>
      <c r="H441" s="6955" t="s">
        <v>24</v>
      </c>
      <c r="I441" s="6955" t="s">
        <v>817</v>
      </c>
    </row>
    <row customHeight="1" ht="11.25">
      <c r="A442" s="6955" t="s">
        <v>2182</v>
      </c>
      <c r="B442" s="6955" t="s">
        <v>14</v>
      </c>
      <c r="C442" s="6955" t="s">
        <v>2352</v>
      </c>
      <c r="D442" s="6955" t="s">
        <v>2353</v>
      </c>
      <c r="E442" s="6955" t="s">
        <v>2354</v>
      </c>
      <c r="F442" s="6955" t="s">
        <v>2204</v>
      </c>
      <c r="G442" s="6955" t="s">
        <v>24</v>
      </c>
      <c r="H442" s="6955" t="s">
        <v>24</v>
      </c>
      <c r="I442" s="6955" t="s">
        <v>817</v>
      </c>
    </row>
    <row customHeight="1" ht="11.25">
      <c r="A443" s="6955" t="s">
        <v>2182</v>
      </c>
      <c r="B443" s="6955" t="s">
        <v>14</v>
      </c>
      <c r="C443" s="6955" t="s">
        <v>2355</v>
      </c>
      <c r="D443" s="6955" t="s">
        <v>2356</v>
      </c>
      <c r="E443" s="6955" t="s">
        <v>2357</v>
      </c>
      <c r="F443" s="6955" t="s">
        <v>2215</v>
      </c>
      <c r="G443" s="6955" t="s">
        <v>24</v>
      </c>
      <c r="H443" s="6955" t="s">
        <v>24</v>
      </c>
      <c r="I443" s="6955" t="s">
        <v>817</v>
      </c>
    </row>
    <row customHeight="1" ht="11.25">
      <c r="A444" s="6955" t="s">
        <v>2182</v>
      </c>
      <c r="B444" s="6955" t="s">
        <v>14</v>
      </c>
      <c r="C444" s="6955" t="s">
        <v>2807</v>
      </c>
      <c r="D444" s="6955" t="s">
        <v>2808</v>
      </c>
      <c r="E444" s="6955" t="s">
        <v>2809</v>
      </c>
      <c r="F444" s="6955" t="s">
        <v>2306</v>
      </c>
      <c r="G444" s="6955" t="s">
        <v>2810</v>
      </c>
      <c r="H444" s="6955" t="s">
        <v>24</v>
      </c>
      <c r="I444" s="6955" t="s">
        <v>817</v>
      </c>
    </row>
    <row customHeight="1" ht="11.25">
      <c r="A445" s="6955" t="s">
        <v>2182</v>
      </c>
      <c r="B445" s="6955" t="s">
        <v>14</v>
      </c>
      <c r="C445" s="6955" t="s">
        <v>2811</v>
      </c>
      <c r="D445" s="6955" t="s">
        <v>2812</v>
      </c>
      <c r="E445" s="6955" t="s">
        <v>2813</v>
      </c>
      <c r="F445" s="6955" t="s">
        <v>2215</v>
      </c>
      <c r="G445" s="6955" t="s">
        <v>24</v>
      </c>
      <c r="H445" s="6955" t="s">
        <v>24</v>
      </c>
      <c r="I445" s="6955" t="s">
        <v>817</v>
      </c>
    </row>
    <row customHeight="1" ht="11.25">
      <c r="A446" s="6955" t="s">
        <v>2182</v>
      </c>
      <c r="B446" s="6955" t="s">
        <v>14</v>
      </c>
      <c r="C446" s="6955" t="s">
        <v>2814</v>
      </c>
      <c r="D446" s="6955" t="s">
        <v>2815</v>
      </c>
      <c r="E446" s="6955" t="s">
        <v>2816</v>
      </c>
      <c r="F446" s="6955" t="s">
        <v>2215</v>
      </c>
      <c r="G446" s="6955" t="s">
        <v>24</v>
      </c>
      <c r="H446" s="6955" t="s">
        <v>24</v>
      </c>
      <c r="I446" s="6955" t="s">
        <v>817</v>
      </c>
    </row>
    <row customHeight="1" ht="11.25">
      <c r="A447" s="6955" t="s">
        <v>2182</v>
      </c>
      <c r="B447" s="6955" t="s">
        <v>14</v>
      </c>
      <c r="C447" s="6955" t="s">
        <v>2358</v>
      </c>
      <c r="D447" s="6955" t="s">
        <v>2359</v>
      </c>
      <c r="E447" s="6955" t="s">
        <v>2360</v>
      </c>
      <c r="F447" s="6955" t="s">
        <v>2204</v>
      </c>
      <c r="G447" s="6955" t="s">
        <v>2361</v>
      </c>
      <c r="H447" s="6955" t="s">
        <v>24</v>
      </c>
      <c r="I447" s="6955" t="s">
        <v>817</v>
      </c>
    </row>
    <row customHeight="1" ht="11.25">
      <c r="A448" s="6955" t="s">
        <v>2182</v>
      </c>
      <c r="B448" s="6955" t="s">
        <v>14</v>
      </c>
      <c r="C448" s="6955" t="s">
        <v>2820</v>
      </c>
      <c r="D448" s="6955" t="s">
        <v>2821</v>
      </c>
      <c r="E448" s="6955" t="s">
        <v>2822</v>
      </c>
      <c r="F448" s="6955" t="s">
        <v>2285</v>
      </c>
      <c r="G448" s="6955" t="s">
        <v>24</v>
      </c>
      <c r="H448" s="6955" t="s">
        <v>24</v>
      </c>
      <c r="I448" s="6955" t="s">
        <v>817</v>
      </c>
    </row>
    <row customHeight="1" ht="11.25">
      <c r="A449" s="6955" t="s">
        <v>2182</v>
      </c>
      <c r="B449" s="6955" t="s">
        <v>14</v>
      </c>
      <c r="C449" s="6955" t="s">
        <v>2362</v>
      </c>
      <c r="D449" s="6955" t="s">
        <v>2363</v>
      </c>
      <c r="E449" s="6955" t="s">
        <v>2364</v>
      </c>
      <c r="F449" s="6955" t="s">
        <v>2289</v>
      </c>
      <c r="G449" s="6955" t="s">
        <v>24</v>
      </c>
      <c r="H449" s="6955" t="s">
        <v>24</v>
      </c>
      <c r="I449" s="6955" t="s">
        <v>817</v>
      </c>
    </row>
    <row customHeight="1" ht="11.25">
      <c r="A450" s="6955" t="s">
        <v>2182</v>
      </c>
      <c r="B450" s="6955" t="s">
        <v>14</v>
      </c>
      <c r="C450" s="6955" t="s">
        <v>2823</v>
      </c>
      <c r="D450" s="6955" t="s">
        <v>2824</v>
      </c>
      <c r="E450" s="6955" t="s">
        <v>2825</v>
      </c>
      <c r="F450" s="6955" t="s">
        <v>2204</v>
      </c>
      <c r="G450" s="6955" t="s">
        <v>24</v>
      </c>
      <c r="H450" s="6955" t="s">
        <v>24</v>
      </c>
      <c r="I450" s="6955" t="s">
        <v>817</v>
      </c>
    </row>
    <row customHeight="1" ht="11.25">
      <c r="A451" s="6955" t="s">
        <v>2182</v>
      </c>
      <c r="B451" s="6955" t="s">
        <v>14</v>
      </c>
      <c r="C451" s="6955" t="s">
        <v>2826</v>
      </c>
      <c r="D451" s="6955" t="s">
        <v>2827</v>
      </c>
      <c r="E451" s="6955" t="s">
        <v>2828</v>
      </c>
      <c r="F451" s="6955" t="s">
        <v>2215</v>
      </c>
      <c r="G451" s="6955" t="s">
        <v>2829</v>
      </c>
      <c r="H451" s="6955" t="s">
        <v>24</v>
      </c>
      <c r="I451" s="6955" t="s">
        <v>817</v>
      </c>
    </row>
    <row customHeight="1" ht="11.25">
      <c r="A452" s="6955" t="s">
        <v>2182</v>
      </c>
      <c r="B452" s="6955" t="s">
        <v>14</v>
      </c>
      <c r="C452" s="6955" t="s">
        <v>2833</v>
      </c>
      <c r="D452" s="6955" t="s">
        <v>2834</v>
      </c>
      <c r="E452" s="6955" t="s">
        <v>2835</v>
      </c>
      <c r="F452" s="6955" t="s">
        <v>2306</v>
      </c>
      <c r="G452" s="6955" t="s">
        <v>24</v>
      </c>
      <c r="H452" s="6955" t="s">
        <v>24</v>
      </c>
      <c r="I452" s="6955" t="s">
        <v>817</v>
      </c>
    </row>
    <row customHeight="1" ht="11.25">
      <c r="A453" s="6955" t="s">
        <v>2182</v>
      </c>
      <c r="B453" s="6955" t="s">
        <v>14</v>
      </c>
      <c r="C453" s="6955" t="s">
        <v>2368</v>
      </c>
      <c r="D453" s="6955" t="s">
        <v>2369</v>
      </c>
      <c r="E453" s="6955" t="s">
        <v>2370</v>
      </c>
      <c r="F453" s="6955" t="s">
        <v>2371</v>
      </c>
      <c r="G453" s="6955" t="s">
        <v>24</v>
      </c>
      <c r="H453" s="6955" t="s">
        <v>24</v>
      </c>
      <c r="I453" s="6955" t="s">
        <v>817</v>
      </c>
    </row>
    <row customHeight="1" ht="11.25">
      <c r="A454" s="6955" t="s">
        <v>2182</v>
      </c>
      <c r="B454" s="6955" t="s">
        <v>14</v>
      </c>
      <c r="C454" s="6955" t="s">
        <v>2372</v>
      </c>
      <c r="D454" s="6955" t="s">
        <v>2373</v>
      </c>
      <c r="E454" s="6955" t="s">
        <v>2374</v>
      </c>
      <c r="F454" s="6955" t="s">
        <v>2306</v>
      </c>
      <c r="G454" s="6955" t="s">
        <v>2375</v>
      </c>
      <c r="H454" s="6955" t="s">
        <v>24</v>
      </c>
      <c r="I454" s="6955" t="s">
        <v>817</v>
      </c>
    </row>
    <row customHeight="1" ht="11.25">
      <c r="A455" s="6955" t="s">
        <v>2182</v>
      </c>
      <c r="B455" s="6955" t="s">
        <v>14</v>
      </c>
      <c r="C455" s="6955" t="s">
        <v>2376</v>
      </c>
      <c r="D455" s="6955" t="s">
        <v>2377</v>
      </c>
      <c r="E455" s="6955" t="s">
        <v>2378</v>
      </c>
      <c r="F455" s="6955" t="s">
        <v>2204</v>
      </c>
      <c r="G455" s="6955" t="s">
        <v>24</v>
      </c>
      <c r="H455" s="6955" t="s">
        <v>24</v>
      </c>
      <c r="I455" s="6955" t="s">
        <v>817</v>
      </c>
    </row>
    <row customHeight="1" ht="11.25">
      <c r="A456" s="6955" t="s">
        <v>2182</v>
      </c>
      <c r="B456" s="6955" t="s">
        <v>14</v>
      </c>
      <c r="C456" s="6955" t="s">
        <v>2836</v>
      </c>
      <c r="D456" s="6955" t="s">
        <v>2837</v>
      </c>
      <c r="E456" s="6955" t="s">
        <v>2838</v>
      </c>
      <c r="F456" s="6955" t="s">
        <v>2371</v>
      </c>
      <c r="G456" s="6955" t="s">
        <v>24</v>
      </c>
      <c r="H456" s="6955" t="s">
        <v>24</v>
      </c>
      <c r="I456" s="6955" t="s">
        <v>817</v>
      </c>
    </row>
    <row customHeight="1" ht="11.25">
      <c r="A457" s="6955" t="s">
        <v>2182</v>
      </c>
      <c r="B457" s="6955" t="s">
        <v>14</v>
      </c>
      <c r="C457" s="6955" t="s">
        <v>2387</v>
      </c>
      <c r="D457" s="6955" t="s">
        <v>2388</v>
      </c>
      <c r="E457" s="6955" t="s">
        <v>2389</v>
      </c>
      <c r="F457" s="6955" t="s">
        <v>2390</v>
      </c>
      <c r="G457" s="6955" t="s">
        <v>24</v>
      </c>
      <c r="H457" s="6955" t="s">
        <v>24</v>
      </c>
      <c r="I457" s="6955" t="s">
        <v>817</v>
      </c>
    </row>
    <row customHeight="1" ht="11.25">
      <c r="A458" s="6955" t="s">
        <v>2182</v>
      </c>
      <c r="B458" s="6955" t="s">
        <v>14</v>
      </c>
      <c r="C458" s="6955" t="s">
        <v>2391</v>
      </c>
      <c r="D458" s="6955" t="s">
        <v>2392</v>
      </c>
      <c r="E458" s="6955" t="s">
        <v>2393</v>
      </c>
      <c r="F458" s="6955" t="s">
        <v>2296</v>
      </c>
      <c r="G458" s="6955" t="s">
        <v>24</v>
      </c>
      <c r="H458" s="6955" t="s">
        <v>24</v>
      </c>
      <c r="I458" s="6955" t="s">
        <v>817</v>
      </c>
    </row>
    <row customHeight="1" ht="11.25">
      <c r="A459" s="6955" t="s">
        <v>2182</v>
      </c>
      <c r="B459" s="6955" t="s">
        <v>14</v>
      </c>
      <c r="C459" s="6955" t="s">
        <v>2842</v>
      </c>
      <c r="D459" s="6955" t="s">
        <v>2843</v>
      </c>
      <c r="E459" s="6955" t="s">
        <v>2844</v>
      </c>
      <c r="F459" s="6955" t="s">
        <v>2215</v>
      </c>
      <c r="G459" s="6955" t="s">
        <v>24</v>
      </c>
      <c r="H459" s="6955" t="s">
        <v>24</v>
      </c>
      <c r="I459" s="6955" t="s">
        <v>817</v>
      </c>
    </row>
    <row customHeight="1" ht="11.25">
      <c r="A460" s="6955" t="s">
        <v>2182</v>
      </c>
      <c r="B460" s="6955" t="s">
        <v>14</v>
      </c>
      <c r="C460" s="6955" t="s">
        <v>2397</v>
      </c>
      <c r="D460" s="6955" t="s">
        <v>2398</v>
      </c>
      <c r="E460" s="6955" t="s">
        <v>2399</v>
      </c>
      <c r="F460" s="6955" t="s">
        <v>2204</v>
      </c>
      <c r="G460" s="6955" t="s">
        <v>24</v>
      </c>
      <c r="H460" s="6955" t="s">
        <v>24</v>
      </c>
      <c r="I460" s="6955" t="s">
        <v>817</v>
      </c>
    </row>
    <row customHeight="1" ht="11.25">
      <c r="A461" s="6955" t="s">
        <v>2182</v>
      </c>
      <c r="B461" s="6955" t="s">
        <v>14</v>
      </c>
      <c r="C461" s="6955" t="s">
        <v>2400</v>
      </c>
      <c r="D461" s="6955" t="s">
        <v>2401</v>
      </c>
      <c r="E461" s="6955" t="s">
        <v>2402</v>
      </c>
      <c r="F461" s="6955" t="s">
        <v>2289</v>
      </c>
      <c r="G461" s="6955" t="s">
        <v>24</v>
      </c>
      <c r="H461" s="6955" t="s">
        <v>24</v>
      </c>
      <c r="I461" s="6955" t="s">
        <v>817</v>
      </c>
    </row>
    <row customHeight="1" ht="11.25">
      <c r="A462" s="6955" t="s">
        <v>2182</v>
      </c>
      <c r="B462" s="6955" t="s">
        <v>14</v>
      </c>
      <c r="C462" s="6955" t="s">
        <v>2403</v>
      </c>
      <c r="D462" s="6955" t="s">
        <v>2404</v>
      </c>
      <c r="E462" s="6955" t="s">
        <v>2405</v>
      </c>
      <c r="F462" s="6955" t="s">
        <v>2289</v>
      </c>
      <c r="G462" s="6955" t="s">
        <v>24</v>
      </c>
      <c r="H462" s="6955" t="s">
        <v>24</v>
      </c>
      <c r="I462" s="6955" t="s">
        <v>817</v>
      </c>
    </row>
    <row customHeight="1" ht="11.25">
      <c r="A463" s="6955" t="s">
        <v>2182</v>
      </c>
      <c r="B463" s="6955" t="s">
        <v>14</v>
      </c>
      <c r="C463" s="6955" t="s">
        <v>2406</v>
      </c>
      <c r="D463" s="6955" t="s">
        <v>2407</v>
      </c>
      <c r="E463" s="6955" t="s">
        <v>2408</v>
      </c>
      <c r="F463" s="6955" t="s">
        <v>2289</v>
      </c>
      <c r="G463" s="6955" t="s">
        <v>24</v>
      </c>
      <c r="H463" s="6955" t="s">
        <v>24</v>
      </c>
      <c r="I463" s="6955" t="s">
        <v>817</v>
      </c>
    </row>
    <row customHeight="1" ht="11.25">
      <c r="A464" s="6955" t="s">
        <v>2182</v>
      </c>
      <c r="B464" s="6955" t="s">
        <v>14</v>
      </c>
      <c r="C464" s="6955" t="s">
        <v>2845</v>
      </c>
      <c r="D464" s="6955" t="s">
        <v>2846</v>
      </c>
      <c r="E464" s="6955" t="s">
        <v>2847</v>
      </c>
      <c r="F464" s="6955" t="s">
        <v>2310</v>
      </c>
      <c r="G464" s="6955" t="s">
        <v>24</v>
      </c>
      <c r="H464" s="6955" t="s">
        <v>24</v>
      </c>
      <c r="I464" s="6955" t="s">
        <v>817</v>
      </c>
    </row>
    <row customHeight="1" ht="11.25">
      <c r="A465" s="6955" t="s">
        <v>2182</v>
      </c>
      <c r="B465" s="6955" t="s">
        <v>14</v>
      </c>
      <c r="C465" s="6955" t="s">
        <v>2412</v>
      </c>
      <c r="D465" s="6955" t="s">
        <v>2413</v>
      </c>
      <c r="E465" s="6955" t="s">
        <v>2414</v>
      </c>
      <c r="F465" s="6955" t="s">
        <v>2310</v>
      </c>
      <c r="G465" s="6955" t="s">
        <v>2415</v>
      </c>
      <c r="H465" s="6955" t="s">
        <v>24</v>
      </c>
      <c r="I465" s="6955" t="s">
        <v>817</v>
      </c>
    </row>
    <row customHeight="1" ht="11.25">
      <c r="A466" s="6955" t="s">
        <v>2182</v>
      </c>
      <c r="B466" s="6955" t="s">
        <v>14</v>
      </c>
      <c r="C466" s="6955" t="s">
        <v>2416</v>
      </c>
      <c r="D466" s="6955" t="s">
        <v>2417</v>
      </c>
      <c r="E466" s="6955" t="s">
        <v>2418</v>
      </c>
      <c r="F466" s="6955" t="s">
        <v>2204</v>
      </c>
      <c r="G466" s="6955" t="s">
        <v>24</v>
      </c>
      <c r="H466" s="6955" t="s">
        <v>24</v>
      </c>
      <c r="I466" s="6955" t="s">
        <v>817</v>
      </c>
    </row>
    <row customHeight="1" ht="11.25">
      <c r="A467" s="6955" t="s">
        <v>2182</v>
      </c>
      <c r="B467" s="6955" t="s">
        <v>14</v>
      </c>
      <c r="C467" s="6955" t="s">
        <v>2419</v>
      </c>
      <c r="D467" s="6955" t="s">
        <v>2420</v>
      </c>
      <c r="E467" s="6955" t="s">
        <v>2421</v>
      </c>
      <c r="F467" s="6955" t="s">
        <v>2422</v>
      </c>
      <c r="G467" s="6955" t="s">
        <v>24</v>
      </c>
      <c r="H467" s="6955" t="s">
        <v>24</v>
      </c>
      <c r="I467" s="6955" t="s">
        <v>817</v>
      </c>
    </row>
    <row customHeight="1" ht="11.25">
      <c r="A468" s="6955" t="s">
        <v>2182</v>
      </c>
      <c r="B468" s="6955" t="s">
        <v>14</v>
      </c>
      <c r="C468" s="6955" t="s">
        <v>2423</v>
      </c>
      <c r="D468" s="6955" t="s">
        <v>2424</v>
      </c>
      <c r="E468" s="6955" t="s">
        <v>2425</v>
      </c>
      <c r="F468" s="6955" t="s">
        <v>2426</v>
      </c>
      <c r="G468" s="6955" t="s">
        <v>24</v>
      </c>
      <c r="H468" s="6955" t="s">
        <v>24</v>
      </c>
      <c r="I468" s="6955" t="s">
        <v>817</v>
      </c>
    </row>
    <row customHeight="1" ht="11.25">
      <c r="A469" s="6955" t="s">
        <v>2182</v>
      </c>
      <c r="B469" s="6955" t="s">
        <v>14</v>
      </c>
      <c r="C469" s="6955" t="s">
        <v>2855</v>
      </c>
      <c r="D469" s="6955" t="s">
        <v>2856</v>
      </c>
      <c r="E469" s="6955" t="s">
        <v>2857</v>
      </c>
      <c r="F469" s="6955" t="s">
        <v>2371</v>
      </c>
      <c r="G469" s="6955" t="s">
        <v>24</v>
      </c>
      <c r="H469" s="6955" t="s">
        <v>24</v>
      </c>
      <c r="I469" s="6955" t="s">
        <v>817</v>
      </c>
    </row>
    <row customHeight="1" ht="11.25">
      <c r="A470" s="6955" t="s">
        <v>2182</v>
      </c>
      <c r="B470" s="6955" t="s">
        <v>14</v>
      </c>
      <c r="C470" s="6955" t="s">
        <v>2862</v>
      </c>
      <c r="D470" s="6955" t="s">
        <v>2863</v>
      </c>
      <c r="E470" s="6955" t="s">
        <v>2864</v>
      </c>
      <c r="F470" s="6955" t="s">
        <v>2296</v>
      </c>
      <c r="G470" s="6955" t="s">
        <v>24</v>
      </c>
      <c r="H470" s="6955" t="s">
        <v>24</v>
      </c>
      <c r="I470" s="6955" t="s">
        <v>817</v>
      </c>
    </row>
    <row customHeight="1" ht="11.25">
      <c r="A471" s="6955" t="s">
        <v>2182</v>
      </c>
      <c r="B471" s="6955" t="s">
        <v>14</v>
      </c>
      <c r="C471" s="6955" t="s">
        <v>2436</v>
      </c>
      <c r="D471" s="6955" t="s">
        <v>2437</v>
      </c>
      <c r="E471" s="6955" t="s">
        <v>2438</v>
      </c>
      <c r="F471" s="6955" t="s">
        <v>2426</v>
      </c>
      <c r="G471" s="6955" t="s">
        <v>24</v>
      </c>
      <c r="H471" s="6955" t="s">
        <v>24</v>
      </c>
      <c r="I471" s="6955" t="s">
        <v>817</v>
      </c>
    </row>
    <row customHeight="1" ht="11.25">
      <c r="A472" s="6955" t="s">
        <v>2182</v>
      </c>
      <c r="B472" s="6955" t="s">
        <v>14</v>
      </c>
      <c r="C472" s="6955" t="s">
        <v>2868</v>
      </c>
      <c r="D472" s="6955" t="s">
        <v>2869</v>
      </c>
      <c r="E472" s="6955" t="s">
        <v>2870</v>
      </c>
      <c r="F472" s="6955" t="s">
        <v>2382</v>
      </c>
      <c r="G472" s="6955" t="s">
        <v>24</v>
      </c>
      <c r="H472" s="6955" t="s">
        <v>24</v>
      </c>
      <c r="I472" s="6955" t="s">
        <v>817</v>
      </c>
    </row>
    <row customHeight="1" ht="11.25">
      <c r="A473" s="6955" t="s">
        <v>2182</v>
      </c>
      <c r="B473" s="6955" t="s">
        <v>14</v>
      </c>
      <c r="C473" s="6955" t="s">
        <v>2458</v>
      </c>
      <c r="D473" s="6955" t="s">
        <v>2459</v>
      </c>
      <c r="E473" s="6955" t="s">
        <v>2460</v>
      </c>
      <c r="F473" s="6955" t="s">
        <v>2461</v>
      </c>
      <c r="G473" s="6955" t="s">
        <v>24</v>
      </c>
      <c r="H473" s="6955" t="s">
        <v>24</v>
      </c>
      <c r="I473" s="6955" t="s">
        <v>817</v>
      </c>
    </row>
    <row customHeight="1" ht="11.25">
      <c r="A474" s="6955" t="s">
        <v>2182</v>
      </c>
      <c r="B474" s="6955" t="s">
        <v>14</v>
      </c>
      <c r="C474" s="6955" t="s">
        <v>2871</v>
      </c>
      <c r="D474" s="6955" t="s">
        <v>2872</v>
      </c>
      <c r="E474" s="6955" t="s">
        <v>2873</v>
      </c>
      <c r="F474" s="6955" t="s">
        <v>2371</v>
      </c>
      <c r="G474" s="6955" t="s">
        <v>24</v>
      </c>
      <c r="H474" s="6955" t="s">
        <v>24</v>
      </c>
      <c r="I474" s="6955" t="s">
        <v>817</v>
      </c>
    </row>
    <row customHeight="1" ht="11.25">
      <c r="A475" s="6955" t="s">
        <v>2182</v>
      </c>
      <c r="B475" s="6955" t="s">
        <v>14</v>
      </c>
      <c r="C475" s="6955" t="s">
        <v>2973</v>
      </c>
      <c r="D475" s="6955" t="s">
        <v>2974</v>
      </c>
      <c r="E475" s="6955" t="s">
        <v>2975</v>
      </c>
      <c r="F475" s="6955" t="s">
        <v>2976</v>
      </c>
      <c r="G475" s="6955" t="s">
        <v>24</v>
      </c>
      <c r="H475" s="6955" t="s">
        <v>24</v>
      </c>
      <c r="I475" s="6955" t="s">
        <v>817</v>
      </c>
    </row>
    <row customHeight="1" ht="11.25">
      <c r="A476" s="6955" t="s">
        <v>2182</v>
      </c>
      <c r="B476" s="6955" t="s">
        <v>14</v>
      </c>
      <c r="C476" s="6955" t="s">
        <v>2468</v>
      </c>
      <c r="D476" s="6955" t="s">
        <v>2469</v>
      </c>
      <c r="E476" s="6955" t="s">
        <v>2470</v>
      </c>
      <c r="F476" s="6955" t="s">
        <v>2208</v>
      </c>
      <c r="G476" s="6955" t="s">
        <v>24</v>
      </c>
      <c r="H476" s="6955" t="s">
        <v>24</v>
      </c>
      <c r="I476" s="6955" t="s">
        <v>817</v>
      </c>
    </row>
    <row customHeight="1" ht="11.25">
      <c r="A477" s="6955" t="s">
        <v>2182</v>
      </c>
      <c r="B477" s="6955" t="s">
        <v>14</v>
      </c>
      <c r="C477" s="6955" t="s">
        <v>2874</v>
      </c>
      <c r="D477" s="6955" t="s">
        <v>2875</v>
      </c>
      <c r="E477" s="6955" t="s">
        <v>2876</v>
      </c>
      <c r="F477" s="6955" t="s">
        <v>2310</v>
      </c>
      <c r="G477" s="6955" t="s">
        <v>24</v>
      </c>
      <c r="H477" s="6955" t="s">
        <v>24</v>
      </c>
      <c r="I477" s="6955" t="s">
        <v>817</v>
      </c>
    </row>
    <row customHeight="1" ht="11.25">
      <c r="A478" s="6955" t="s">
        <v>2182</v>
      </c>
      <c r="B478" s="6955" t="s">
        <v>14</v>
      </c>
      <c r="C478" s="6955" t="s">
        <v>2474</v>
      </c>
      <c r="D478" s="6955" t="s">
        <v>2475</v>
      </c>
      <c r="E478" s="6955" t="s">
        <v>2476</v>
      </c>
      <c r="F478" s="6955" t="s">
        <v>2230</v>
      </c>
      <c r="G478" s="6955" t="s">
        <v>24</v>
      </c>
      <c r="H478" s="6955" t="s">
        <v>24</v>
      </c>
      <c r="I478" s="6955" t="s">
        <v>817</v>
      </c>
    </row>
    <row customHeight="1" ht="11.25">
      <c r="A479" s="6955" t="s">
        <v>2182</v>
      </c>
      <c r="B479" s="6955" t="s">
        <v>14</v>
      </c>
      <c r="C479" s="6955" t="s">
        <v>2877</v>
      </c>
      <c r="D479" s="6955" t="s">
        <v>2878</v>
      </c>
      <c r="E479" s="6955" t="s">
        <v>2879</v>
      </c>
      <c r="F479" s="6955" t="s">
        <v>2382</v>
      </c>
      <c r="G479" s="6955" t="s">
        <v>24</v>
      </c>
      <c r="H479" s="6955" t="s">
        <v>24</v>
      </c>
      <c r="I479" s="6955" t="s">
        <v>817</v>
      </c>
    </row>
    <row customHeight="1" ht="11.25">
      <c r="A480" s="6955" t="s">
        <v>2182</v>
      </c>
      <c r="B480" s="6955" t="s">
        <v>14</v>
      </c>
      <c r="C480" s="6955" t="s">
        <v>2480</v>
      </c>
      <c r="D480" s="6955" t="s">
        <v>2481</v>
      </c>
      <c r="E480" s="6955" t="s">
        <v>2482</v>
      </c>
      <c r="F480" s="6955" t="s">
        <v>2310</v>
      </c>
      <c r="G480" s="6955" t="s">
        <v>24</v>
      </c>
      <c r="H480" s="6955" t="s">
        <v>24</v>
      </c>
      <c r="I480" s="6955" t="s">
        <v>817</v>
      </c>
    </row>
    <row customHeight="1" ht="11.25">
      <c r="A481" s="6955" t="s">
        <v>2182</v>
      </c>
      <c r="B481" s="6955" t="s">
        <v>14</v>
      </c>
      <c r="C481" s="6955" t="s">
        <v>2495</v>
      </c>
      <c r="D481" s="6955" t="s">
        <v>2496</v>
      </c>
      <c r="E481" s="6955" t="s">
        <v>2497</v>
      </c>
      <c r="F481" s="6955" t="s">
        <v>2426</v>
      </c>
      <c r="G481" s="6955" t="s">
        <v>24</v>
      </c>
      <c r="H481" s="6955" t="s">
        <v>24</v>
      </c>
      <c r="I481" s="6955" t="s">
        <v>817</v>
      </c>
    </row>
    <row customHeight="1" ht="11.25">
      <c r="A482" s="6955" t="s">
        <v>2182</v>
      </c>
      <c r="B482" s="6955" t="s">
        <v>14</v>
      </c>
      <c r="C482" s="6955" t="s">
        <v>2498</v>
      </c>
      <c r="D482" s="6955" t="s">
        <v>2499</v>
      </c>
      <c r="E482" s="6955" t="s">
        <v>2500</v>
      </c>
      <c r="F482" s="6955" t="s">
        <v>2426</v>
      </c>
      <c r="G482" s="6955" t="s">
        <v>2501</v>
      </c>
      <c r="H482" s="6955" t="s">
        <v>24</v>
      </c>
      <c r="I482" s="6955" t="s">
        <v>817</v>
      </c>
    </row>
    <row customHeight="1" ht="11.25">
      <c r="A483" s="6955" t="s">
        <v>2182</v>
      </c>
      <c r="B483" s="6955" t="s">
        <v>14</v>
      </c>
      <c r="C483" s="6955" t="s">
        <v>2883</v>
      </c>
      <c r="D483" s="6955" t="s">
        <v>2884</v>
      </c>
      <c r="E483" s="6955" t="s">
        <v>2885</v>
      </c>
      <c r="F483" s="6955" t="s">
        <v>2382</v>
      </c>
      <c r="G483" s="6955" t="s">
        <v>2886</v>
      </c>
      <c r="H483" s="6955" t="s">
        <v>24</v>
      </c>
      <c r="I483" s="6955" t="s">
        <v>817</v>
      </c>
    </row>
    <row customHeight="1" ht="11.25">
      <c r="A484" s="6955" t="s">
        <v>2182</v>
      </c>
      <c r="B484" s="6955" t="s">
        <v>14</v>
      </c>
      <c r="C484" s="6955" t="s">
        <v>2502</v>
      </c>
      <c r="D484" s="6955" t="s">
        <v>2503</v>
      </c>
      <c r="E484" s="6955" t="s">
        <v>2504</v>
      </c>
      <c r="F484" s="6955" t="s">
        <v>2204</v>
      </c>
      <c r="G484" s="6955" t="s">
        <v>2501</v>
      </c>
      <c r="H484" s="6955" t="s">
        <v>24</v>
      </c>
      <c r="I484" s="6955" t="s">
        <v>817</v>
      </c>
    </row>
    <row customHeight="1" ht="11.25">
      <c r="A485" s="6955" t="s">
        <v>2182</v>
      </c>
      <c r="B485" s="6955" t="s">
        <v>14</v>
      </c>
      <c r="C485" s="6955" t="s">
        <v>2977</v>
      </c>
      <c r="D485" s="6955" t="s">
        <v>2978</v>
      </c>
      <c r="E485" s="6955" t="s">
        <v>2979</v>
      </c>
      <c r="F485" s="6955" t="s">
        <v>2306</v>
      </c>
      <c r="G485" s="6955" t="s">
        <v>24</v>
      </c>
      <c r="H485" s="6955" t="s">
        <v>24</v>
      </c>
      <c r="I485" s="6955" t="s">
        <v>817</v>
      </c>
    </row>
    <row customHeight="1" ht="11.25">
      <c r="A486" s="6955" t="s">
        <v>2182</v>
      </c>
      <c r="B486" s="6955" t="s">
        <v>14</v>
      </c>
      <c r="C486" s="6955" t="s">
        <v>2890</v>
      </c>
      <c r="D486" s="6955" t="s">
        <v>2891</v>
      </c>
      <c r="E486" s="6955" t="s">
        <v>2892</v>
      </c>
      <c r="F486" s="6955" t="s">
        <v>2306</v>
      </c>
      <c r="G486" s="6955" t="s">
        <v>24</v>
      </c>
      <c r="H486" s="6955" t="s">
        <v>24</v>
      </c>
      <c r="I486" s="6955" t="s">
        <v>817</v>
      </c>
    </row>
    <row customHeight="1" ht="11.25">
      <c r="A487" s="6955" t="s">
        <v>2182</v>
      </c>
      <c r="B487" s="6955" t="s">
        <v>14</v>
      </c>
      <c r="C487" s="6955" t="s">
        <v>2893</v>
      </c>
      <c r="D487" s="6955" t="s">
        <v>2894</v>
      </c>
      <c r="E487" s="6955" t="s">
        <v>2895</v>
      </c>
      <c r="F487" s="6955" t="s">
        <v>2245</v>
      </c>
      <c r="G487" s="6955" t="s">
        <v>24</v>
      </c>
      <c r="H487" s="6955" t="s">
        <v>24</v>
      </c>
      <c r="I487" s="6955" t="s">
        <v>817</v>
      </c>
    </row>
    <row customHeight="1" ht="11.25">
      <c r="A488" s="6955" t="s">
        <v>2182</v>
      </c>
      <c r="B488" s="6955" t="s">
        <v>14</v>
      </c>
      <c r="C488" s="6955" t="s">
        <v>2508</v>
      </c>
      <c r="D488" s="6955" t="s">
        <v>2509</v>
      </c>
      <c r="E488" s="6955" t="s">
        <v>2510</v>
      </c>
      <c r="F488" s="6955" t="s">
        <v>2204</v>
      </c>
      <c r="G488" s="6955" t="s">
        <v>24</v>
      </c>
      <c r="H488" s="6955" t="s">
        <v>2511</v>
      </c>
      <c r="I488" s="6955" t="s">
        <v>817</v>
      </c>
    </row>
    <row customHeight="1" ht="11.25">
      <c r="A489" s="6955" t="s">
        <v>2182</v>
      </c>
      <c r="B489" s="6955" t="s">
        <v>14</v>
      </c>
      <c r="C489" s="6955" t="s">
        <v>2520</v>
      </c>
      <c r="D489" s="6955" t="s">
        <v>2521</v>
      </c>
      <c r="E489" s="6955" t="s">
        <v>2522</v>
      </c>
      <c r="F489" s="6955" t="s">
        <v>2204</v>
      </c>
      <c r="G489" s="6955" t="s">
        <v>24</v>
      </c>
      <c r="H489" s="6955" t="s">
        <v>24</v>
      </c>
      <c r="I489" s="6955" t="s">
        <v>817</v>
      </c>
    </row>
    <row customHeight="1" ht="11.25">
      <c r="A490" s="6955" t="s">
        <v>2182</v>
      </c>
      <c r="B490" s="6955" t="s">
        <v>14</v>
      </c>
      <c r="C490" s="6955" t="s">
        <v>2523</v>
      </c>
      <c r="D490" s="6955" t="s">
        <v>2524</v>
      </c>
      <c r="E490" s="6955" t="s">
        <v>2525</v>
      </c>
      <c r="F490" s="6955" t="s">
        <v>2204</v>
      </c>
      <c r="G490" s="6955" t="s">
        <v>24</v>
      </c>
      <c r="H490" s="6955" t="s">
        <v>2526</v>
      </c>
      <c r="I490" s="6955" t="s">
        <v>817</v>
      </c>
    </row>
    <row customHeight="1" ht="11.25">
      <c r="A491" s="6955" t="s">
        <v>2182</v>
      </c>
      <c r="B491" s="6955" t="s">
        <v>14</v>
      </c>
      <c r="C491" s="6955" t="s">
        <v>2527</v>
      </c>
      <c r="D491" s="6955" t="s">
        <v>2528</v>
      </c>
      <c r="E491" s="6955" t="s">
        <v>2529</v>
      </c>
      <c r="F491" s="6955" t="s">
        <v>2204</v>
      </c>
      <c r="G491" s="6955" t="s">
        <v>24</v>
      </c>
      <c r="H491" s="6955" t="s">
        <v>24</v>
      </c>
      <c r="I491" s="6955" t="s">
        <v>817</v>
      </c>
    </row>
    <row customHeight="1" ht="11.25">
      <c r="A492" s="6955" t="s">
        <v>2182</v>
      </c>
      <c r="B492" s="6955" t="s">
        <v>14</v>
      </c>
      <c r="C492" s="6955" t="s">
        <v>2530</v>
      </c>
      <c r="D492" s="6955" t="s">
        <v>2531</v>
      </c>
      <c r="E492" s="6955" t="s">
        <v>2532</v>
      </c>
      <c r="F492" s="6955" t="s">
        <v>2204</v>
      </c>
      <c r="G492" s="6955" t="s">
        <v>24</v>
      </c>
      <c r="H492" s="6955" t="s">
        <v>24</v>
      </c>
      <c r="I492" s="6955" t="s">
        <v>817</v>
      </c>
    </row>
    <row customHeight="1" ht="11.25">
      <c r="A493" s="6955" t="s">
        <v>2182</v>
      </c>
      <c r="B493" s="6955" t="s">
        <v>14</v>
      </c>
      <c r="C493" s="6955" t="s">
        <v>2536</v>
      </c>
      <c r="D493" s="6955" t="s">
        <v>2537</v>
      </c>
      <c r="E493" s="6955" t="s">
        <v>2538</v>
      </c>
      <c r="F493" s="6955" t="s">
        <v>2204</v>
      </c>
      <c r="G493" s="6955" t="s">
        <v>24</v>
      </c>
      <c r="H493" s="6955" t="s">
        <v>24</v>
      </c>
      <c r="I493" s="6955" t="s">
        <v>817</v>
      </c>
    </row>
    <row customHeight="1" ht="11.25">
      <c r="A494" s="6955" t="s">
        <v>2182</v>
      </c>
      <c r="B494" s="6955" t="s">
        <v>14</v>
      </c>
      <c r="C494" s="6955" t="s">
        <v>2542</v>
      </c>
      <c r="D494" s="6955" t="s">
        <v>2540</v>
      </c>
      <c r="E494" s="6955" t="s">
        <v>2543</v>
      </c>
      <c r="F494" s="6955" t="s">
        <v>2519</v>
      </c>
      <c r="G494" s="6955" t="s">
        <v>24</v>
      </c>
      <c r="H494" s="6955" t="s">
        <v>24</v>
      </c>
      <c r="I494" s="6955" t="s">
        <v>817</v>
      </c>
    </row>
    <row customHeight="1" ht="11.25">
      <c r="A495" s="6955" t="s">
        <v>2182</v>
      </c>
      <c r="B495" s="6955" t="s">
        <v>14</v>
      </c>
      <c r="C495" s="6955" t="s">
        <v>2544</v>
      </c>
      <c r="D495" s="6955" t="s">
        <v>2545</v>
      </c>
      <c r="E495" s="6955" t="s">
        <v>2546</v>
      </c>
      <c r="F495" s="6955" t="s">
        <v>2204</v>
      </c>
      <c r="G495" s="6955" t="s">
        <v>24</v>
      </c>
      <c r="H495" s="6955" t="s">
        <v>24</v>
      </c>
      <c r="I495" s="6955" t="s">
        <v>817</v>
      </c>
    </row>
    <row customHeight="1" ht="11.25">
      <c r="A496" s="6955" t="s">
        <v>2182</v>
      </c>
      <c r="B496" s="6955" t="s">
        <v>14</v>
      </c>
      <c r="C496" s="6955" t="s">
        <v>2896</v>
      </c>
      <c r="D496" s="6955" t="s">
        <v>2897</v>
      </c>
      <c r="E496" s="6955" t="s">
        <v>2898</v>
      </c>
      <c r="F496" s="6955" t="s">
        <v>2382</v>
      </c>
      <c r="G496" s="6955" t="s">
        <v>24</v>
      </c>
      <c r="H496" s="6955" t="s">
        <v>24</v>
      </c>
      <c r="I496" s="6955" t="s">
        <v>817</v>
      </c>
    </row>
    <row customHeight="1" ht="11.25">
      <c r="A497" s="6955" t="s">
        <v>2182</v>
      </c>
      <c r="B497" s="6955" t="s">
        <v>14</v>
      </c>
      <c r="C497" s="6955" t="s">
        <v>2547</v>
      </c>
      <c r="D497" s="6955" t="s">
        <v>2548</v>
      </c>
      <c r="E497" s="6955" t="s">
        <v>2549</v>
      </c>
      <c r="F497" s="6955" t="s">
        <v>2245</v>
      </c>
      <c r="G497" s="6955" t="s">
        <v>24</v>
      </c>
      <c r="H497" s="6955" t="s">
        <v>24</v>
      </c>
      <c r="I497" s="6955" t="s">
        <v>817</v>
      </c>
    </row>
    <row customHeight="1" ht="11.25">
      <c r="A498" s="6955" t="s">
        <v>2182</v>
      </c>
      <c r="B498" s="6955" t="s">
        <v>14</v>
      </c>
      <c r="C498" s="6955" t="s">
        <v>2556</v>
      </c>
      <c r="D498" s="6955" t="s">
        <v>2557</v>
      </c>
      <c r="E498" s="6955" t="s">
        <v>2558</v>
      </c>
      <c r="F498" s="6955" t="s">
        <v>2204</v>
      </c>
      <c r="G498" s="6955" t="s">
        <v>24</v>
      </c>
      <c r="H498" s="6955" t="s">
        <v>2559</v>
      </c>
      <c r="I498" s="6955" t="s">
        <v>817</v>
      </c>
    </row>
    <row customHeight="1" ht="11.25">
      <c r="A499" s="6955" t="s">
        <v>2182</v>
      </c>
      <c r="B499" s="6955" t="s">
        <v>14</v>
      </c>
      <c r="C499" s="6955" t="s">
        <v>2906</v>
      </c>
      <c r="D499" s="6955" t="s">
        <v>2907</v>
      </c>
      <c r="E499" s="6955" t="s">
        <v>2908</v>
      </c>
      <c r="F499" s="6955" t="s">
        <v>2382</v>
      </c>
      <c r="G499" s="6955" t="s">
        <v>24</v>
      </c>
      <c r="H499" s="6955" t="s">
        <v>24</v>
      </c>
      <c r="I499" s="6955" t="s">
        <v>817</v>
      </c>
    </row>
    <row customHeight="1" ht="11.25">
      <c r="A500" s="6955" t="s">
        <v>2182</v>
      </c>
      <c r="B500" s="6955" t="s">
        <v>14</v>
      </c>
      <c r="C500" s="6955" t="s">
        <v>2560</v>
      </c>
      <c r="D500" s="6955" t="s">
        <v>2561</v>
      </c>
      <c r="E500" s="6955" t="s">
        <v>2562</v>
      </c>
      <c r="F500" s="6955" t="s">
        <v>2382</v>
      </c>
      <c r="G500" s="6955" t="s">
        <v>24</v>
      </c>
      <c r="H500" s="6955" t="s">
        <v>24</v>
      </c>
      <c r="I500" s="6955" t="s">
        <v>817</v>
      </c>
    </row>
    <row customHeight="1" ht="11.25">
      <c r="A501" s="6955" t="s">
        <v>2182</v>
      </c>
      <c r="B501" s="6955" t="s">
        <v>14</v>
      </c>
      <c r="C501" s="6955" t="s">
        <v>2563</v>
      </c>
      <c r="D501" s="6955" t="s">
        <v>2564</v>
      </c>
      <c r="E501" s="6955" t="s">
        <v>2565</v>
      </c>
      <c r="F501" s="6955" t="s">
        <v>2310</v>
      </c>
      <c r="G501" s="6955" t="s">
        <v>24</v>
      </c>
      <c r="H501" s="6955" t="s">
        <v>24</v>
      </c>
      <c r="I501" s="6955" t="s">
        <v>817</v>
      </c>
    </row>
    <row customHeight="1" ht="11.25">
      <c r="A502" s="6955" t="s">
        <v>2182</v>
      </c>
      <c r="B502" s="6955" t="s">
        <v>14</v>
      </c>
      <c r="C502" s="6955" t="s">
        <v>2909</v>
      </c>
      <c r="D502" s="6955" t="s">
        <v>2910</v>
      </c>
      <c r="E502" s="6955" t="s">
        <v>2911</v>
      </c>
      <c r="F502" s="6955" t="s">
        <v>2371</v>
      </c>
      <c r="G502" s="6955" t="s">
        <v>24</v>
      </c>
      <c r="H502" s="6955" t="s">
        <v>24</v>
      </c>
      <c r="I502" s="6955" t="s">
        <v>817</v>
      </c>
    </row>
    <row customHeight="1" ht="11.25">
      <c r="A503" s="6955" t="s">
        <v>2182</v>
      </c>
      <c r="B503" s="6955" t="s">
        <v>14</v>
      </c>
      <c r="C503" s="6955" t="s">
        <v>2912</v>
      </c>
      <c r="D503" s="6955" t="s">
        <v>2913</v>
      </c>
      <c r="E503" s="6955" t="s">
        <v>2914</v>
      </c>
      <c r="F503" s="6955" t="s">
        <v>2310</v>
      </c>
      <c r="G503" s="6955" t="s">
        <v>24</v>
      </c>
      <c r="H503" s="6955" t="s">
        <v>24</v>
      </c>
      <c r="I503" s="6955" t="s">
        <v>817</v>
      </c>
    </row>
    <row customHeight="1" ht="11.25">
      <c r="A504" s="6955" t="s">
        <v>2182</v>
      </c>
      <c r="B504" s="6955" t="s">
        <v>14</v>
      </c>
      <c r="C504" s="6955" t="s">
        <v>2575</v>
      </c>
      <c r="D504" s="6955" t="s">
        <v>2576</v>
      </c>
      <c r="E504" s="6955" t="s">
        <v>2577</v>
      </c>
      <c r="F504" s="6955" t="s">
        <v>2289</v>
      </c>
      <c r="G504" s="6955" t="s">
        <v>24</v>
      </c>
      <c r="H504" s="6955" t="s">
        <v>24</v>
      </c>
      <c r="I504" s="6955" t="s">
        <v>817</v>
      </c>
    </row>
    <row customHeight="1" ht="11.25">
      <c r="A505" s="6955" t="s">
        <v>2182</v>
      </c>
      <c r="B505" s="6955" t="s">
        <v>14</v>
      </c>
      <c r="C505" s="6955" t="s">
        <v>2578</v>
      </c>
      <c r="D505" s="6955" t="s">
        <v>2579</v>
      </c>
      <c r="E505" s="6955" t="s">
        <v>2580</v>
      </c>
      <c r="F505" s="6955" t="s">
        <v>2204</v>
      </c>
      <c r="G505" s="6955" t="s">
        <v>24</v>
      </c>
      <c r="H505" s="6955" t="s">
        <v>24</v>
      </c>
      <c r="I505" s="6955" t="s">
        <v>817</v>
      </c>
    </row>
    <row customHeight="1" ht="11.25">
      <c r="A506" s="6955" t="s">
        <v>2182</v>
      </c>
      <c r="B506" s="6955" t="s">
        <v>14</v>
      </c>
      <c r="C506" s="6955" t="s">
        <v>2980</v>
      </c>
      <c r="D506" s="6955" t="s">
        <v>2981</v>
      </c>
      <c r="E506" s="6955" t="s">
        <v>2982</v>
      </c>
      <c r="F506" s="6955" t="s">
        <v>2983</v>
      </c>
      <c r="G506" s="6955" t="s">
        <v>2984</v>
      </c>
      <c r="H506" s="6955" t="s">
        <v>24</v>
      </c>
      <c r="I506" s="6955" t="s">
        <v>817</v>
      </c>
    </row>
    <row customHeight="1" ht="11.25">
      <c r="A507" s="6955" t="s">
        <v>2182</v>
      </c>
      <c r="B507" s="6955" t="s">
        <v>14</v>
      </c>
      <c r="C507" s="6955" t="s">
        <v>2918</v>
      </c>
      <c r="D507" s="6955" t="s">
        <v>2919</v>
      </c>
      <c r="E507" s="6955" t="s">
        <v>2920</v>
      </c>
      <c r="F507" s="6955" t="s">
        <v>2371</v>
      </c>
      <c r="G507" s="6955" t="s">
        <v>24</v>
      </c>
      <c r="H507" s="6955" t="s">
        <v>24</v>
      </c>
      <c r="I507" s="6955" t="s">
        <v>817</v>
      </c>
    </row>
    <row customHeight="1" ht="11.25">
      <c r="A508" s="6955" t="s">
        <v>2182</v>
      </c>
      <c r="B508" s="6955" t="s">
        <v>14</v>
      </c>
      <c r="C508" s="6955" t="s">
        <v>2591</v>
      </c>
      <c r="D508" s="6955" t="s">
        <v>2592</v>
      </c>
      <c r="E508" s="6955" t="s">
        <v>2593</v>
      </c>
      <c r="F508" s="6955" t="s">
        <v>2371</v>
      </c>
      <c r="G508" s="6955" t="s">
        <v>24</v>
      </c>
      <c r="H508" s="6955" t="s">
        <v>24</v>
      </c>
      <c r="I508" s="6955" t="s">
        <v>817</v>
      </c>
    </row>
    <row customHeight="1" ht="11.25">
      <c r="A509" s="6955" t="s">
        <v>2182</v>
      </c>
      <c r="B509" s="6955" t="s">
        <v>14</v>
      </c>
      <c r="C509" s="6955" t="s">
        <v>2594</v>
      </c>
      <c r="D509" s="6955" t="s">
        <v>2595</v>
      </c>
      <c r="E509" s="6955" t="s">
        <v>2596</v>
      </c>
      <c r="F509" s="6955" t="s">
        <v>2310</v>
      </c>
      <c r="G509" s="6955" t="s">
        <v>24</v>
      </c>
      <c r="H509" s="6955" t="s">
        <v>24</v>
      </c>
      <c r="I509" s="6955" t="s">
        <v>817</v>
      </c>
    </row>
    <row customHeight="1" ht="11.25">
      <c r="A510" s="6955" t="s">
        <v>2182</v>
      </c>
      <c r="B510" s="6955" t="s">
        <v>14</v>
      </c>
      <c r="C510" s="6955" t="s">
        <v>2601</v>
      </c>
      <c r="D510" s="6955" t="s">
        <v>2602</v>
      </c>
      <c r="E510" s="6955" t="s">
        <v>2603</v>
      </c>
      <c r="F510" s="6955" t="s">
        <v>2306</v>
      </c>
      <c r="G510" s="6955" t="s">
        <v>24</v>
      </c>
      <c r="H510" s="6955" t="s">
        <v>24</v>
      </c>
      <c r="I510" s="6955" t="s">
        <v>817</v>
      </c>
    </row>
    <row customHeight="1" ht="11.25">
      <c r="A511" s="6955" t="s">
        <v>2182</v>
      </c>
      <c r="B511" s="6955" t="s">
        <v>14</v>
      </c>
      <c r="C511" s="6955" t="s">
        <v>2930</v>
      </c>
      <c r="D511" s="6955" t="s">
        <v>2931</v>
      </c>
      <c r="E511" s="6955" t="s">
        <v>2932</v>
      </c>
      <c r="F511" s="6955" t="s">
        <v>2278</v>
      </c>
      <c r="G511" s="6955" t="s">
        <v>24</v>
      </c>
      <c r="H511" s="6955" t="s">
        <v>24</v>
      </c>
      <c r="I511" s="6955" t="s">
        <v>817</v>
      </c>
    </row>
    <row customHeight="1" ht="11.25">
      <c r="A512" s="6955" t="s">
        <v>2182</v>
      </c>
      <c r="B512" s="6955" t="s">
        <v>14</v>
      </c>
      <c r="C512" s="6955" t="s">
        <v>2631</v>
      </c>
      <c r="D512" s="6955" t="s">
        <v>2632</v>
      </c>
      <c r="E512" s="6955" t="s">
        <v>2633</v>
      </c>
      <c r="F512" s="6955" t="s">
        <v>2426</v>
      </c>
      <c r="G512" s="6955" t="s">
        <v>24</v>
      </c>
      <c r="H512" s="6955" t="s">
        <v>2634</v>
      </c>
      <c r="I512" s="6955" t="s">
        <v>817</v>
      </c>
    </row>
    <row customHeight="1" ht="11.25">
      <c r="A513" s="6955" t="s">
        <v>2182</v>
      </c>
      <c r="B513" s="6955" t="s">
        <v>14</v>
      </c>
      <c r="C513" s="6955" t="s">
        <v>2985</v>
      </c>
      <c r="D513" s="6955" t="s">
        <v>2986</v>
      </c>
      <c r="E513" s="6955" t="s">
        <v>2987</v>
      </c>
      <c r="F513" s="6955" t="s">
        <v>2988</v>
      </c>
      <c r="G513" s="6955" t="s">
        <v>2989</v>
      </c>
      <c r="H513" s="6955" t="s">
        <v>2990</v>
      </c>
      <c r="I513" s="6955" t="s">
        <v>817</v>
      </c>
    </row>
    <row customHeight="1" ht="11.25">
      <c r="A514" s="6955" t="s">
        <v>2182</v>
      </c>
      <c r="B514" s="6955" t="s">
        <v>14</v>
      </c>
      <c r="C514" s="6955" t="s">
        <v>2933</v>
      </c>
      <c r="D514" s="6955" t="s">
        <v>2934</v>
      </c>
      <c r="E514" s="6955" t="s">
        <v>2935</v>
      </c>
      <c r="F514" s="6955" t="s">
        <v>2426</v>
      </c>
      <c r="G514" s="6955" t="s">
        <v>24</v>
      </c>
      <c r="H514" s="6955" t="s">
        <v>24</v>
      </c>
      <c r="I514" s="6955" t="s">
        <v>817</v>
      </c>
    </row>
    <row customHeight="1" ht="11.25">
      <c r="A515" s="6955" t="s">
        <v>2182</v>
      </c>
      <c r="B515" s="6955" t="s">
        <v>14</v>
      </c>
      <c r="C515" s="6955" t="s">
        <v>2654</v>
      </c>
      <c r="D515" s="6955" t="s">
        <v>2655</v>
      </c>
      <c r="E515" s="6955" t="s">
        <v>2656</v>
      </c>
      <c r="F515" s="6955" t="s">
        <v>2306</v>
      </c>
      <c r="G515" s="6955" t="s">
        <v>24</v>
      </c>
      <c r="H515" s="6955" t="s">
        <v>24</v>
      </c>
      <c r="I515" s="6955" t="s">
        <v>817</v>
      </c>
    </row>
    <row customHeight="1" ht="11.25">
      <c r="A516" s="6955" t="s">
        <v>2182</v>
      </c>
      <c r="B516" s="6955" t="s">
        <v>14</v>
      </c>
      <c r="C516" s="6955" t="s">
        <v>2936</v>
      </c>
      <c r="D516" s="6955" t="s">
        <v>2937</v>
      </c>
      <c r="E516" s="6955" t="s">
        <v>2938</v>
      </c>
      <c r="F516" s="6955" t="s">
        <v>2310</v>
      </c>
      <c r="G516" s="6955" t="s">
        <v>2939</v>
      </c>
      <c r="H516" s="6955" t="s">
        <v>24</v>
      </c>
      <c r="I516" s="6955" t="s">
        <v>817</v>
      </c>
    </row>
    <row customHeight="1" ht="11.25">
      <c r="A517" s="6955" t="s">
        <v>2182</v>
      </c>
      <c r="B517" s="6955" t="s">
        <v>14</v>
      </c>
      <c r="C517" s="6955" t="s">
        <v>2661</v>
      </c>
      <c r="D517" s="6955" t="s">
        <v>2662</v>
      </c>
      <c r="E517" s="6955" t="s">
        <v>2663</v>
      </c>
      <c r="F517" s="6955" t="s">
        <v>2664</v>
      </c>
      <c r="G517" s="6955" t="s">
        <v>24</v>
      </c>
      <c r="H517" s="6955" t="s">
        <v>24</v>
      </c>
      <c r="I517" s="6955" t="s">
        <v>817</v>
      </c>
    </row>
    <row customHeight="1" ht="11.25">
      <c r="A518" s="6955" t="s">
        <v>2182</v>
      </c>
      <c r="B518" s="6955" t="s">
        <v>14</v>
      </c>
      <c r="C518" s="6955" t="s">
        <v>2665</v>
      </c>
      <c r="D518" s="6955" t="s">
        <v>2666</v>
      </c>
      <c r="E518" s="6955" t="s">
        <v>2667</v>
      </c>
      <c r="F518" s="6955" t="s">
        <v>2668</v>
      </c>
      <c r="G518" s="6955" t="s">
        <v>24</v>
      </c>
      <c r="H518" s="6955" t="s">
        <v>24</v>
      </c>
      <c r="I518" s="6955" t="s">
        <v>817</v>
      </c>
    </row>
    <row customHeight="1" ht="11.25">
      <c r="A519" s="6955" t="s">
        <v>2182</v>
      </c>
      <c r="B519" s="6955" t="s">
        <v>14</v>
      </c>
      <c r="C519" s="6955" t="s">
        <v>2723</v>
      </c>
      <c r="D519" s="6955" t="s">
        <v>2666</v>
      </c>
      <c r="E519" s="6955" t="s">
        <v>2667</v>
      </c>
      <c r="F519" s="6955" t="s">
        <v>2724</v>
      </c>
      <c r="G519" s="6955" t="s">
        <v>24</v>
      </c>
      <c r="H519" s="6955" t="s">
        <v>24</v>
      </c>
      <c r="I519" s="6955" t="s">
        <v>817</v>
      </c>
    </row>
    <row customHeight="1" ht="11.25">
      <c r="A520" s="6955" t="s">
        <v>2182</v>
      </c>
      <c r="B520" s="6955" t="s">
        <v>14</v>
      </c>
      <c r="C520" s="6955" t="s">
        <v>2943</v>
      </c>
      <c r="D520" s="6955" t="s">
        <v>2944</v>
      </c>
      <c r="E520" s="6955" t="s">
        <v>2945</v>
      </c>
      <c r="F520" s="6955" t="s">
        <v>2426</v>
      </c>
      <c r="G520" s="6955" t="s">
        <v>24</v>
      </c>
      <c r="H520" s="6955" t="s">
        <v>24</v>
      </c>
      <c r="I520" s="6955" t="s">
        <v>817</v>
      </c>
    </row>
    <row customHeight="1" ht="11.25">
      <c r="A521" s="6955" t="s">
        <v>2182</v>
      </c>
      <c r="B521" s="6955" t="s">
        <v>14</v>
      </c>
      <c r="C521" s="6955" t="s">
        <v>2946</v>
      </c>
      <c r="D521" s="6955" t="s">
        <v>2947</v>
      </c>
      <c r="E521" s="6955" t="s">
        <v>2948</v>
      </c>
      <c r="F521" s="6955" t="s">
        <v>2208</v>
      </c>
      <c r="G521" s="6955" t="s">
        <v>24</v>
      </c>
      <c r="H521" s="6955" t="s">
        <v>24</v>
      </c>
      <c r="I521" s="6955" t="s">
        <v>817</v>
      </c>
    </row>
    <row customHeight="1" ht="11.25">
      <c r="A522" s="6955" t="s">
        <v>2182</v>
      </c>
      <c r="B522" s="6955" t="s">
        <v>14</v>
      </c>
      <c r="C522" s="6955" t="s">
        <v>2672</v>
      </c>
      <c r="D522" s="6955" t="s">
        <v>2673</v>
      </c>
      <c r="E522" s="6955" t="s">
        <v>2674</v>
      </c>
      <c r="F522" s="6955" t="s">
        <v>2204</v>
      </c>
      <c r="G522" s="6955" t="s">
        <v>24</v>
      </c>
      <c r="H522" s="6955" t="s">
        <v>24</v>
      </c>
      <c r="I522" s="6955" t="s">
        <v>817</v>
      </c>
    </row>
    <row customHeight="1" ht="11.25">
      <c r="A523" s="6955" t="s">
        <v>2182</v>
      </c>
      <c r="B523" s="6955" t="s">
        <v>14</v>
      </c>
      <c r="C523" s="6955" t="s">
        <v>2955</v>
      </c>
      <c r="D523" s="6955" t="s">
        <v>2956</v>
      </c>
      <c r="E523" s="6955" t="s">
        <v>2957</v>
      </c>
      <c r="F523" s="6955" t="s">
        <v>2371</v>
      </c>
      <c r="G523" s="6955" t="s">
        <v>24</v>
      </c>
      <c r="H523" s="6955" t="s">
        <v>24</v>
      </c>
      <c r="I523" s="6955" t="s">
        <v>817</v>
      </c>
    </row>
    <row customHeight="1" ht="11.25">
      <c r="A524" s="6955" t="s">
        <v>2182</v>
      </c>
      <c r="B524" s="6955" t="s">
        <v>14</v>
      </c>
      <c r="C524" s="6955" t="s">
        <v>2684</v>
      </c>
      <c r="D524" s="6955" t="s">
        <v>2685</v>
      </c>
      <c r="E524" s="6955" t="s">
        <v>2421</v>
      </c>
      <c r="F524" s="6955" t="s">
        <v>2686</v>
      </c>
      <c r="G524" s="6955" t="s">
        <v>24</v>
      </c>
      <c r="H524" s="6955" t="s">
        <v>24</v>
      </c>
      <c r="I524" s="6955" t="s">
        <v>817</v>
      </c>
    </row>
    <row customHeight="1" ht="11.25">
      <c r="A525" s="6955" t="s">
        <v>2182</v>
      </c>
      <c r="B525" s="6955" t="s">
        <v>14</v>
      </c>
      <c r="C525" s="6955" t="s">
        <v>2693</v>
      </c>
      <c r="D525" s="6955" t="s">
        <v>2694</v>
      </c>
      <c r="E525" s="6955" t="s">
        <v>2695</v>
      </c>
      <c r="F525" s="6955" t="s">
        <v>2696</v>
      </c>
      <c r="G525" s="6955" t="s">
        <v>24</v>
      </c>
      <c r="H525" s="6955" t="s">
        <v>24</v>
      </c>
      <c r="I525" s="6955" t="s">
        <v>817</v>
      </c>
    </row>
    <row customHeight="1" ht="11.25">
      <c r="A526" s="6955" t="s">
        <v>2182</v>
      </c>
      <c r="B526" s="6955" t="s">
        <v>14</v>
      </c>
      <c r="C526" s="6955" t="s">
        <v>2700</v>
      </c>
      <c r="D526" s="6955" t="s">
        <v>2701</v>
      </c>
      <c r="E526" s="6955" t="s">
        <v>2702</v>
      </c>
      <c r="F526" s="6955" t="s">
        <v>2426</v>
      </c>
      <c r="G526" s="6955" t="s">
        <v>24</v>
      </c>
      <c r="H526" s="6955" t="s">
        <v>24</v>
      </c>
      <c r="I526" s="6955" t="s">
        <v>817</v>
      </c>
    </row>
    <row customHeight="1" ht="11.25">
      <c r="A527" s="6955" t="s">
        <v>2182</v>
      </c>
      <c r="B527" s="6955" t="s">
        <v>14</v>
      </c>
      <c r="C527" s="6955" t="s">
        <v>2703</v>
      </c>
      <c r="D527" s="6955" t="s">
        <v>2704</v>
      </c>
      <c r="E527" s="6955" t="s">
        <v>2705</v>
      </c>
      <c r="F527" s="6955" t="s">
        <v>2426</v>
      </c>
      <c r="G527" s="6955" t="s">
        <v>24</v>
      </c>
      <c r="H527" s="6955" t="s">
        <v>24</v>
      </c>
      <c r="I527" s="6955" t="s">
        <v>817</v>
      </c>
    </row>
    <row customHeight="1" ht="11.25">
      <c r="A528" s="6955" t="s">
        <v>2182</v>
      </c>
      <c r="B528" s="6955" t="s">
        <v>14</v>
      </c>
      <c r="C528" s="6955" t="s">
        <v>2706</v>
      </c>
      <c r="D528" s="6955" t="s">
        <v>2707</v>
      </c>
      <c r="E528" s="6955" t="s">
        <v>2708</v>
      </c>
      <c r="F528" s="6955" t="s">
        <v>2204</v>
      </c>
      <c r="G528" s="6955" t="s">
        <v>24</v>
      </c>
      <c r="H528" s="6955" t="s">
        <v>24</v>
      </c>
      <c r="I528" s="6955" t="s">
        <v>817</v>
      </c>
    </row>
    <row customHeight="1" ht="11.25">
      <c r="A529" s="6955" t="s">
        <v>2182</v>
      </c>
      <c r="B529" s="6955" t="s">
        <v>14</v>
      </c>
      <c r="C529" s="6955" t="s">
        <v>2713</v>
      </c>
      <c r="D529" s="6955" t="s">
        <v>2714</v>
      </c>
      <c r="E529" s="6955" t="s">
        <v>2715</v>
      </c>
      <c r="F529" s="6955" t="s">
        <v>2716</v>
      </c>
      <c r="G529" s="6955" t="s">
        <v>24</v>
      </c>
      <c r="H529" s="6955" t="s">
        <v>24</v>
      </c>
      <c r="I529" s="6955" t="s">
        <v>817</v>
      </c>
    </row>
    <row customHeight="1" ht="11.25">
      <c r="A530" s="6955" t="s">
        <v>2182</v>
      </c>
      <c r="B530" s="6955" t="s">
        <v>14</v>
      </c>
      <c r="C530" s="6955" t="s">
        <v>2720</v>
      </c>
      <c r="D530" s="6955" t="s">
        <v>2721</v>
      </c>
      <c r="E530" s="6955" t="s">
        <v>2689</v>
      </c>
      <c r="F530" s="6955" t="s">
        <v>2722</v>
      </c>
      <c r="G530" s="6955" t="s">
        <v>24</v>
      </c>
      <c r="H530" s="6955" t="s">
        <v>24</v>
      </c>
      <c r="I530" s="6955" t="s">
        <v>817</v>
      </c>
    </row>
    <row customHeight="1" ht="11.25">
      <c r="A531" s="6955" t="s">
        <v>2182</v>
      </c>
      <c r="B531" s="6955" t="s">
        <v>14</v>
      </c>
      <c r="C531" s="6955" t="s">
        <v>2991</v>
      </c>
      <c r="D531" s="6955" t="s">
        <v>2992</v>
      </c>
      <c r="E531" s="6955" t="s">
        <v>2993</v>
      </c>
      <c r="F531" s="6955" t="s">
        <v>2208</v>
      </c>
      <c r="G531" s="6955" t="s">
        <v>24</v>
      </c>
      <c r="H531" s="6955" t="s">
        <v>24</v>
      </c>
      <c r="I531" s="6955" t="s">
        <v>1623</v>
      </c>
    </row>
    <row customHeight="1" ht="11.25">
      <c r="A532" s="6955" t="s">
        <v>2182</v>
      </c>
      <c r="B532" s="6955" t="s">
        <v>14</v>
      </c>
      <c r="C532" s="6955" t="s">
        <v>24</v>
      </c>
      <c r="D532" s="6955" t="s">
        <v>2236</v>
      </c>
      <c r="E532" s="6955" t="s">
        <v>2237</v>
      </c>
      <c r="F532" s="6955" t="s">
        <v>2230</v>
      </c>
      <c r="G532" s="6955" t="s">
        <v>24</v>
      </c>
      <c r="H532" s="6955" t="s">
        <v>24</v>
      </c>
      <c r="I532" s="6955" t="s">
        <v>1623</v>
      </c>
    </row>
    <row customHeight="1" ht="11.25">
      <c r="A533" s="6955" t="s">
        <v>2182</v>
      </c>
      <c r="B533" s="6955" t="s">
        <v>14</v>
      </c>
      <c r="C533" s="6955" t="s">
        <v>2994</v>
      </c>
      <c r="D533" s="6955" t="s">
        <v>2995</v>
      </c>
      <c r="E533" s="6955" t="s">
        <v>2996</v>
      </c>
      <c r="F533" s="6955" t="s">
        <v>2208</v>
      </c>
      <c r="G533" s="6955" t="s">
        <v>24</v>
      </c>
      <c r="H533" s="6955" t="s">
        <v>24</v>
      </c>
      <c r="I533" s="6955" t="s">
        <v>1623</v>
      </c>
    </row>
    <row customHeight="1" ht="11.25">
      <c r="A534" s="6955" t="s">
        <v>2182</v>
      </c>
      <c r="B534" s="6955" t="s">
        <v>14</v>
      </c>
      <c r="C534" s="6955" t="s">
        <v>2997</v>
      </c>
      <c r="D534" s="6955" t="s">
        <v>2998</v>
      </c>
      <c r="E534" s="6955" t="s">
        <v>2999</v>
      </c>
      <c r="F534" s="6955" t="s">
        <v>2426</v>
      </c>
      <c r="G534" s="6955" t="s">
        <v>24</v>
      </c>
      <c r="H534" s="6955" t="s">
        <v>24</v>
      </c>
      <c r="I534" s="6955" t="s">
        <v>1623</v>
      </c>
    </row>
    <row customHeight="1" ht="11.25">
      <c r="A535" s="6955" t="s">
        <v>2182</v>
      </c>
      <c r="B535" s="6955" t="s">
        <v>14</v>
      </c>
      <c r="C535" s="6955" t="s">
        <v>3000</v>
      </c>
      <c r="D535" s="6955" t="s">
        <v>3001</v>
      </c>
      <c r="E535" s="6955" t="s">
        <v>3002</v>
      </c>
      <c r="F535" s="6955" t="s">
        <v>2204</v>
      </c>
      <c r="G535" s="6955" t="s">
        <v>24</v>
      </c>
      <c r="H535" s="6955" t="s">
        <v>24</v>
      </c>
      <c r="I535" s="6955" t="s">
        <v>1623</v>
      </c>
    </row>
    <row customHeight="1" ht="11.25">
      <c r="A536" s="6955" t="s">
        <v>2182</v>
      </c>
      <c r="B536" s="6955" t="s">
        <v>14</v>
      </c>
      <c r="C536" s="6955" t="s">
        <v>2539</v>
      </c>
      <c r="D536" s="6955" t="s">
        <v>2540</v>
      </c>
      <c r="E536" s="6955" t="s">
        <v>2541</v>
      </c>
      <c r="F536" s="6955" t="s">
        <v>2310</v>
      </c>
      <c r="G536" s="6955" t="s">
        <v>24</v>
      </c>
      <c r="H536" s="6955" t="s">
        <v>24</v>
      </c>
      <c r="I536" s="6955" t="s">
        <v>1623</v>
      </c>
    </row>
    <row customHeight="1" ht="11.25">
      <c r="A537" s="6955" t="s">
        <v>2182</v>
      </c>
      <c r="B537" s="6955" t="s">
        <v>14</v>
      </c>
      <c r="C537" s="6955" t="s">
        <v>3003</v>
      </c>
      <c r="D537" s="6955" t="s">
        <v>3004</v>
      </c>
      <c r="E537" s="6955" t="s">
        <v>3005</v>
      </c>
      <c r="F537" s="6955" t="s">
        <v>2289</v>
      </c>
      <c r="G537" s="6955" t="s">
        <v>24</v>
      </c>
      <c r="H537" s="6955" t="s">
        <v>24</v>
      </c>
      <c r="I537" s="6955" t="s">
        <v>1623</v>
      </c>
    </row>
    <row customHeight="1" ht="11.25">
      <c r="A538" s="6955" t="s">
        <v>2182</v>
      </c>
      <c r="B538" s="6955" t="s">
        <v>14</v>
      </c>
      <c r="C538" s="6955" t="s">
        <v>3006</v>
      </c>
      <c r="D538" s="6955" t="s">
        <v>3007</v>
      </c>
      <c r="E538" s="6955" t="s">
        <v>3008</v>
      </c>
      <c r="F538" s="6955" t="s">
        <v>2382</v>
      </c>
      <c r="G538" s="6955" t="s">
        <v>24</v>
      </c>
      <c r="H538" s="6955" t="s">
        <v>24</v>
      </c>
      <c r="I538" s="6955" t="s">
        <v>1623</v>
      </c>
    </row>
    <row customHeight="1" ht="11.25">
      <c r="A539" s="6955" t="s">
        <v>2182</v>
      </c>
      <c r="B539" s="6955" t="s">
        <v>14</v>
      </c>
      <c r="C539" s="6955" t="s">
        <v>3009</v>
      </c>
      <c r="D539" s="6955" t="s">
        <v>3010</v>
      </c>
      <c r="E539" s="6955" t="s">
        <v>3011</v>
      </c>
      <c r="F539" s="6955" t="s">
        <v>2215</v>
      </c>
      <c r="G539" s="6955" t="s">
        <v>24</v>
      </c>
      <c r="H539" s="6955" t="s">
        <v>24</v>
      </c>
      <c r="I539" s="6955" t="s">
        <v>1623</v>
      </c>
    </row>
    <row customHeight="1" ht="11.25">
      <c r="A540" s="6955" t="s">
        <v>2182</v>
      </c>
      <c r="B540" s="6955" t="s">
        <v>14</v>
      </c>
      <c r="C540" s="6955" t="s">
        <v>2648</v>
      </c>
      <c r="D540" s="6955" t="s">
        <v>2649</v>
      </c>
      <c r="E540" s="6955" t="s">
        <v>2650</v>
      </c>
      <c r="F540" s="6955" t="s">
        <v>2382</v>
      </c>
      <c r="G540" s="6955" t="s">
        <v>24</v>
      </c>
      <c r="H540" s="6955" t="s">
        <v>24</v>
      </c>
      <c r="I540" s="6955" t="s">
        <v>1623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030EC-1E76-EEEC-C8AD-0DBF6C01294F}" mc:Ignorable="x14ac xr xr2 xr3">
  <sheetPr>
    <tabColor rgb="FFFFCC99"/>
  </sheetPr>
  <dimension ref="A1:G351"/>
  <sheetViews>
    <sheetView topLeftCell="A1" showGridLines="0" workbookViewId="0">
      <selection activeCell="A1" sqref="A1"/>
    </sheetView>
  </sheetViews>
  <sheetFormatPr customHeight="1" defaultRowHeight="11.25"/>
  <cols>
    <col min="1" max="1" style="6365" width="9.140625"/>
  </cols>
  <sheetData>
    <row customHeight="1" ht="11.25">
      <c r="A1" s="373" t="s">
        <v>3012</v>
      </c>
      <c r="B1" s="48" t="s">
        <v>3013</v>
      </c>
      <c r="C1" s="48" t="s">
        <v>3014</v>
      </c>
      <c r="D1" s="48" t="s">
        <v>3015</v>
      </c>
      <c r="E1" s="0" t="s">
        <v>3016</v>
      </c>
      <c r="F1" s="0" t="s">
        <v>3017</v>
      </c>
      <c r="G1" s="0" t="s">
        <v>3018</v>
      </c>
    </row>
    <row customHeight="1" ht="11.25">
      <c r="A2" s="373" t="s">
        <v>14</v>
      </c>
      <c r="B2" s="0" t="s">
        <v>3019</v>
      </c>
      <c r="C2" s="0" t="s">
        <v>3020</v>
      </c>
      <c r="D2" s="0" t="s">
        <v>3021</v>
      </c>
      <c r="E2" s="0" t="s">
        <v>3022</v>
      </c>
      <c r="F2" s="0" t="s">
        <v>3023</v>
      </c>
      <c r="G2" s="0" t="s">
        <v>109</v>
      </c>
    </row>
    <row customHeight="1" ht="11.25">
      <c r="A3" s="373" t="s">
        <v>14</v>
      </c>
      <c r="B3" s="0" t="s">
        <v>3019</v>
      </c>
      <c r="C3" s="0" t="s">
        <v>3020</v>
      </c>
      <c r="D3" s="0" t="s">
        <v>3024</v>
      </c>
      <c r="E3" s="0" t="s">
        <v>3025</v>
      </c>
      <c r="F3" s="0" t="s">
        <v>3023</v>
      </c>
      <c r="G3" s="0" t="s">
        <v>110</v>
      </c>
    </row>
    <row customHeight="1" ht="11.25">
      <c r="A4" s="373" t="s">
        <v>14</v>
      </c>
      <c r="B4" s="0" t="s">
        <v>3019</v>
      </c>
      <c r="C4" s="0" t="s">
        <v>3020</v>
      </c>
      <c r="D4" s="0" t="s">
        <v>3019</v>
      </c>
      <c r="E4" s="0" t="s">
        <v>3020</v>
      </c>
      <c r="F4" s="0" t="s">
        <v>3026</v>
      </c>
      <c r="G4" s="0" t="s">
        <v>89</v>
      </c>
    </row>
    <row customHeight="1" ht="11.25">
      <c r="A5" s="373" t="s">
        <v>14</v>
      </c>
      <c r="B5" s="0" t="s">
        <v>3019</v>
      </c>
      <c r="C5" s="0" t="s">
        <v>3020</v>
      </c>
      <c r="D5" s="0" t="s">
        <v>3027</v>
      </c>
      <c r="E5" s="0" t="s">
        <v>3028</v>
      </c>
      <c r="F5" s="0" t="s">
        <v>3029</v>
      </c>
      <c r="G5" s="0" t="s">
        <v>90</v>
      </c>
    </row>
    <row customHeight="1" ht="11.25">
      <c r="A6" s="373" t="s">
        <v>14</v>
      </c>
      <c r="B6" s="0" t="s">
        <v>3019</v>
      </c>
      <c r="C6" s="0" t="s">
        <v>3020</v>
      </c>
      <c r="D6" s="0" t="s">
        <v>3030</v>
      </c>
      <c r="E6" s="0" t="s">
        <v>3031</v>
      </c>
      <c r="F6" s="0" t="s">
        <v>3023</v>
      </c>
      <c r="G6" s="0" t="s">
        <v>111</v>
      </c>
    </row>
    <row customHeight="1" ht="11.25">
      <c r="A7" s="373" t="s">
        <v>14</v>
      </c>
      <c r="B7" s="0" t="s">
        <v>3019</v>
      </c>
      <c r="C7" s="0" t="s">
        <v>3020</v>
      </c>
      <c r="D7" s="0" t="s">
        <v>3032</v>
      </c>
      <c r="E7" s="0" t="s">
        <v>3033</v>
      </c>
      <c r="F7" s="0" t="s">
        <v>3023</v>
      </c>
      <c r="G7" s="0" t="s">
        <v>91</v>
      </c>
    </row>
    <row customHeight="1" ht="11.25">
      <c r="A8" s="373" t="s">
        <v>14</v>
      </c>
      <c r="B8" s="0" t="s">
        <v>3019</v>
      </c>
      <c r="C8" s="0" t="s">
        <v>3020</v>
      </c>
      <c r="D8" s="0" t="s">
        <v>3034</v>
      </c>
      <c r="E8" s="0" t="s">
        <v>3035</v>
      </c>
      <c r="F8" s="0" t="s">
        <v>3023</v>
      </c>
      <c r="G8" s="0" t="s">
        <v>92</v>
      </c>
    </row>
    <row customHeight="1" ht="11.25">
      <c r="A9" s="373" t="s">
        <v>14</v>
      </c>
      <c r="B9" s="0" t="s">
        <v>3019</v>
      </c>
      <c r="C9" s="0" t="s">
        <v>3020</v>
      </c>
      <c r="D9" s="0" t="s">
        <v>3036</v>
      </c>
      <c r="E9" s="0" t="s">
        <v>3037</v>
      </c>
      <c r="F9" s="0" t="s">
        <v>3023</v>
      </c>
      <c r="G9" s="0" t="s">
        <v>112</v>
      </c>
    </row>
    <row customHeight="1" ht="11.25">
      <c r="A10" s="373" t="s">
        <v>14</v>
      </c>
      <c r="B10" s="0" t="s">
        <v>3019</v>
      </c>
      <c r="C10" s="0" t="s">
        <v>3020</v>
      </c>
      <c r="D10" s="0" t="s">
        <v>3038</v>
      </c>
      <c r="E10" s="0" t="s">
        <v>3039</v>
      </c>
      <c r="F10" s="0" t="s">
        <v>3023</v>
      </c>
      <c r="G10" s="0" t="s">
        <v>148</v>
      </c>
    </row>
    <row customHeight="1" ht="11.25">
      <c r="A11" s="373" t="s">
        <v>14</v>
      </c>
      <c r="B11" s="0" t="s">
        <v>3019</v>
      </c>
      <c r="C11" s="0" t="s">
        <v>3020</v>
      </c>
      <c r="D11" s="0" t="s">
        <v>3040</v>
      </c>
      <c r="E11" s="0" t="s">
        <v>3041</v>
      </c>
      <c r="F11" s="0" t="s">
        <v>3023</v>
      </c>
      <c r="G11" s="0" t="s">
        <v>149</v>
      </c>
    </row>
    <row customHeight="1" ht="11.25">
      <c r="A12" s="373" t="s">
        <v>14</v>
      </c>
      <c r="B12" s="0" t="s">
        <v>3042</v>
      </c>
      <c r="C12" s="0" t="s">
        <v>3043</v>
      </c>
      <c r="D12" s="0" t="s">
        <v>3044</v>
      </c>
      <c r="E12" s="0" t="s">
        <v>3045</v>
      </c>
      <c r="F12" s="0" t="s">
        <v>3023</v>
      </c>
      <c r="G12" s="0" t="s">
        <v>150</v>
      </c>
    </row>
    <row customHeight="1" ht="11.25">
      <c r="A13" s="373" t="s">
        <v>14</v>
      </c>
      <c r="B13" s="0" t="s">
        <v>3042</v>
      </c>
      <c r="C13" s="0" t="s">
        <v>3043</v>
      </c>
      <c r="D13" s="0" t="s">
        <v>3042</v>
      </c>
      <c r="E13" s="0" t="s">
        <v>3043</v>
      </c>
      <c r="F13" s="0" t="s">
        <v>3026</v>
      </c>
      <c r="G13" s="0" t="s">
        <v>151</v>
      </c>
    </row>
    <row customHeight="1" ht="11.25">
      <c r="A14" s="373" t="s">
        <v>14</v>
      </c>
      <c r="B14" s="0" t="s">
        <v>3042</v>
      </c>
      <c r="C14" s="0" t="s">
        <v>3043</v>
      </c>
      <c r="D14" s="0" t="s">
        <v>3046</v>
      </c>
      <c r="E14" s="0" t="s">
        <v>3047</v>
      </c>
      <c r="F14" s="0" t="s">
        <v>3029</v>
      </c>
      <c r="G14" s="0" t="s">
        <v>152</v>
      </c>
    </row>
    <row customHeight="1" ht="11.25">
      <c r="A15" s="373" t="s">
        <v>14</v>
      </c>
      <c r="B15" s="0" t="s">
        <v>3042</v>
      </c>
      <c r="C15" s="0" t="s">
        <v>3043</v>
      </c>
      <c r="D15" s="0" t="s">
        <v>3048</v>
      </c>
      <c r="E15" s="0" t="s">
        <v>3049</v>
      </c>
      <c r="F15" s="0" t="s">
        <v>3023</v>
      </c>
      <c r="G15" s="0" t="s">
        <v>153</v>
      </c>
    </row>
    <row customHeight="1" ht="11.25">
      <c r="A16" s="373" t="s">
        <v>14</v>
      </c>
      <c r="B16" s="0" t="s">
        <v>3042</v>
      </c>
      <c r="C16" s="0" t="s">
        <v>3043</v>
      </c>
      <c r="D16" s="0" t="s">
        <v>3050</v>
      </c>
      <c r="E16" s="0" t="s">
        <v>3051</v>
      </c>
      <c r="F16" s="0" t="s">
        <v>3023</v>
      </c>
      <c r="G16" s="0" t="s">
        <v>1468</v>
      </c>
    </row>
    <row customHeight="1" ht="11.25">
      <c r="A17" s="373" t="s">
        <v>14</v>
      </c>
      <c r="B17" s="0" t="s">
        <v>3042</v>
      </c>
      <c r="C17" s="0" t="s">
        <v>3043</v>
      </c>
      <c r="D17" s="0" t="s">
        <v>3052</v>
      </c>
      <c r="E17" s="0" t="s">
        <v>3053</v>
      </c>
      <c r="F17" s="0" t="s">
        <v>3023</v>
      </c>
      <c r="G17" s="0" t="s">
        <v>1474</v>
      </c>
    </row>
    <row customHeight="1" ht="11.25">
      <c r="A18" s="373" t="s">
        <v>14</v>
      </c>
      <c r="B18" s="0" t="s">
        <v>3042</v>
      </c>
      <c r="C18" s="0" t="s">
        <v>3043</v>
      </c>
      <c r="D18" s="0" t="s">
        <v>3054</v>
      </c>
      <c r="E18" s="0" t="s">
        <v>3055</v>
      </c>
      <c r="F18" s="0" t="s">
        <v>3023</v>
      </c>
      <c r="G18" s="0" t="s">
        <v>1485</v>
      </c>
    </row>
    <row customHeight="1" ht="11.25">
      <c r="A19" s="373" t="s">
        <v>14</v>
      </c>
      <c r="B19" s="0" t="s">
        <v>3042</v>
      </c>
      <c r="C19" s="0" t="s">
        <v>3043</v>
      </c>
      <c r="D19" s="0" t="s">
        <v>3056</v>
      </c>
      <c r="E19" s="0" t="s">
        <v>3057</v>
      </c>
      <c r="F19" s="0" t="s">
        <v>3023</v>
      </c>
      <c r="G19" s="0" t="s">
        <v>1499</v>
      </c>
    </row>
    <row customHeight="1" ht="11.25">
      <c r="A20" s="373" t="s">
        <v>14</v>
      </c>
      <c r="B20" s="0" t="s">
        <v>3042</v>
      </c>
      <c r="C20" s="0" t="s">
        <v>3043</v>
      </c>
      <c r="D20" s="0" t="s">
        <v>3058</v>
      </c>
      <c r="E20" s="0" t="s">
        <v>3059</v>
      </c>
      <c r="F20" s="0" t="s">
        <v>3023</v>
      </c>
      <c r="G20" s="0" t="s">
        <v>1511</v>
      </c>
    </row>
    <row customHeight="1" ht="11.25">
      <c r="A21" s="373" t="s">
        <v>14</v>
      </c>
      <c r="B21" s="0" t="s">
        <v>3042</v>
      </c>
      <c r="C21" s="0" t="s">
        <v>3043</v>
      </c>
      <c r="D21" s="0" t="s">
        <v>3060</v>
      </c>
      <c r="E21" s="0" t="s">
        <v>3061</v>
      </c>
      <c r="F21" s="0" t="s">
        <v>3023</v>
      </c>
      <c r="G21" s="0" t="s">
        <v>1520</v>
      </c>
    </row>
    <row customHeight="1" ht="11.25">
      <c r="A22" s="373" t="s">
        <v>14</v>
      </c>
      <c r="B22" s="0" t="s">
        <v>3042</v>
      </c>
      <c r="C22" s="0" t="s">
        <v>3043</v>
      </c>
      <c r="D22" s="0" t="s">
        <v>3062</v>
      </c>
      <c r="E22" s="0" t="s">
        <v>3063</v>
      </c>
      <c r="F22" s="0" t="s">
        <v>3023</v>
      </c>
      <c r="G22" s="0" t="s">
        <v>1536</v>
      </c>
    </row>
    <row customHeight="1" ht="11.25">
      <c r="A23" s="373" t="s">
        <v>14</v>
      </c>
      <c r="B23" s="0" t="s">
        <v>3042</v>
      </c>
      <c r="C23" s="0" t="s">
        <v>3043</v>
      </c>
      <c r="D23" s="0" t="s">
        <v>3064</v>
      </c>
      <c r="E23" s="0" t="s">
        <v>3065</v>
      </c>
      <c r="F23" s="0" t="s">
        <v>3023</v>
      </c>
      <c r="G23" s="0" t="s">
        <v>1543</v>
      </c>
    </row>
    <row customHeight="1" ht="11.25">
      <c r="A24" s="373" t="s">
        <v>14</v>
      </c>
      <c r="B24" s="0" t="s">
        <v>3042</v>
      </c>
      <c r="C24" s="0" t="s">
        <v>3043</v>
      </c>
      <c r="D24" s="0" t="s">
        <v>3066</v>
      </c>
      <c r="E24" s="0" t="s">
        <v>3067</v>
      </c>
      <c r="F24" s="0" t="s">
        <v>3023</v>
      </c>
      <c r="G24" s="0" t="s">
        <v>1551</v>
      </c>
    </row>
    <row customHeight="1" ht="11.25">
      <c r="A25" s="373" t="s">
        <v>14</v>
      </c>
      <c r="B25" s="0" t="s">
        <v>3042</v>
      </c>
      <c r="C25" s="0" t="s">
        <v>3043</v>
      </c>
      <c r="D25" s="0" t="s">
        <v>3068</v>
      </c>
      <c r="E25" s="0" t="s">
        <v>3069</v>
      </c>
      <c r="F25" s="0" t="s">
        <v>3023</v>
      </c>
      <c r="G25" s="0" t="s">
        <v>1558</v>
      </c>
    </row>
    <row customHeight="1" ht="11.25">
      <c r="A26" s="373" t="s">
        <v>14</v>
      </c>
      <c r="B26" s="0" t="s">
        <v>3042</v>
      </c>
      <c r="C26" s="0" t="s">
        <v>3043</v>
      </c>
      <c r="D26" s="0" t="s">
        <v>3070</v>
      </c>
      <c r="E26" s="0" t="s">
        <v>3071</v>
      </c>
      <c r="F26" s="0" t="s">
        <v>3023</v>
      </c>
      <c r="G26" s="0" t="s">
        <v>1562</v>
      </c>
    </row>
    <row customHeight="1" ht="11.25">
      <c r="A27" s="373" t="s">
        <v>14</v>
      </c>
      <c r="B27" s="0" t="s">
        <v>3042</v>
      </c>
      <c r="C27" s="0" t="s">
        <v>3043</v>
      </c>
      <c r="D27" s="0" t="s">
        <v>3072</v>
      </c>
      <c r="E27" s="0" t="s">
        <v>3073</v>
      </c>
      <c r="F27" s="0" t="s">
        <v>3023</v>
      </c>
      <c r="G27" s="0" t="s">
        <v>1567</v>
      </c>
    </row>
    <row customHeight="1" ht="11.25">
      <c r="A28" s="373" t="s">
        <v>14</v>
      </c>
      <c r="B28" s="0" t="s">
        <v>3042</v>
      </c>
      <c r="C28" s="0" t="s">
        <v>3043</v>
      </c>
      <c r="D28" s="0" t="s">
        <v>3074</v>
      </c>
      <c r="E28" s="0" t="s">
        <v>3075</v>
      </c>
      <c r="F28" s="0" t="s">
        <v>3023</v>
      </c>
      <c r="G28" s="0" t="s">
        <v>1575</v>
      </c>
    </row>
    <row customHeight="1" ht="11.25">
      <c r="A29" s="373" t="s">
        <v>14</v>
      </c>
      <c r="B29" s="0" t="s">
        <v>3042</v>
      </c>
      <c r="C29" s="0" t="s">
        <v>3043</v>
      </c>
      <c r="D29" s="0" t="s">
        <v>3076</v>
      </c>
      <c r="E29" s="0" t="s">
        <v>3077</v>
      </c>
      <c r="F29" s="0" t="s">
        <v>3023</v>
      </c>
      <c r="G29" s="0" t="s">
        <v>1577</v>
      </c>
    </row>
    <row customHeight="1" ht="11.25">
      <c r="A30" s="373" t="s">
        <v>14</v>
      </c>
      <c r="B30" s="0" t="s">
        <v>3042</v>
      </c>
      <c r="C30" s="0" t="s">
        <v>3043</v>
      </c>
      <c r="D30" s="0" t="s">
        <v>3078</v>
      </c>
      <c r="E30" s="0" t="s">
        <v>3079</v>
      </c>
      <c r="F30" s="0" t="s">
        <v>3023</v>
      </c>
      <c r="G30" s="0" t="s">
        <v>1580</v>
      </c>
    </row>
    <row customHeight="1" ht="11.25">
      <c r="A31" s="373" t="s">
        <v>14</v>
      </c>
      <c r="B31" s="0" t="s">
        <v>3042</v>
      </c>
      <c r="C31" s="0" t="s">
        <v>3043</v>
      </c>
      <c r="D31" s="0" t="s">
        <v>3080</v>
      </c>
      <c r="E31" s="0" t="s">
        <v>3081</v>
      </c>
      <c r="F31" s="0" t="s">
        <v>3023</v>
      </c>
      <c r="G31" s="0" t="s">
        <v>1585</v>
      </c>
    </row>
    <row customHeight="1" ht="11.25">
      <c r="A32" s="373" t="s">
        <v>14</v>
      </c>
      <c r="B32" s="0" t="s">
        <v>3042</v>
      </c>
      <c r="C32" s="0" t="s">
        <v>3043</v>
      </c>
      <c r="D32" s="0" t="s">
        <v>3082</v>
      </c>
      <c r="E32" s="0" t="s">
        <v>3083</v>
      </c>
      <c r="F32" s="0" t="s">
        <v>3023</v>
      </c>
      <c r="G32" s="0" t="s">
        <v>1587</v>
      </c>
    </row>
    <row customHeight="1" ht="11.25">
      <c r="A33" s="373" t="s">
        <v>14</v>
      </c>
      <c r="B33" s="0" t="s">
        <v>3042</v>
      </c>
      <c r="C33" s="0" t="s">
        <v>3043</v>
      </c>
      <c r="D33" s="0" t="s">
        <v>3084</v>
      </c>
      <c r="E33" s="0" t="s">
        <v>3085</v>
      </c>
      <c r="F33" s="0" t="s">
        <v>3023</v>
      </c>
      <c r="G33" s="0" t="s">
        <v>1589</v>
      </c>
    </row>
    <row customHeight="1" ht="11.25">
      <c r="A34" s="373" t="s">
        <v>14</v>
      </c>
      <c r="B34" s="0" t="s">
        <v>3042</v>
      </c>
      <c r="C34" s="0" t="s">
        <v>3043</v>
      </c>
      <c r="D34" s="0" t="s">
        <v>3086</v>
      </c>
      <c r="E34" s="0" t="s">
        <v>3087</v>
      </c>
      <c r="F34" s="0" t="s">
        <v>3023</v>
      </c>
      <c r="G34" s="0" t="s">
        <v>1591</v>
      </c>
    </row>
    <row customHeight="1" ht="11.25">
      <c r="A35" s="373" t="s">
        <v>14</v>
      </c>
      <c r="B35" s="0" t="s">
        <v>3042</v>
      </c>
      <c r="C35" s="0" t="s">
        <v>3043</v>
      </c>
      <c r="D35" s="0" t="s">
        <v>3088</v>
      </c>
      <c r="E35" s="0" t="s">
        <v>3089</v>
      </c>
      <c r="F35" s="0" t="s">
        <v>3023</v>
      </c>
      <c r="G35" s="0" t="s">
        <v>1596</v>
      </c>
    </row>
    <row customHeight="1" ht="11.25">
      <c r="A36" s="373" t="s">
        <v>14</v>
      </c>
      <c r="B36" s="0" t="s">
        <v>3090</v>
      </c>
      <c r="C36" s="0" t="s">
        <v>3091</v>
      </c>
      <c r="D36" s="0" t="s">
        <v>3092</v>
      </c>
      <c r="E36" s="0" t="s">
        <v>3093</v>
      </c>
      <c r="F36" s="0" t="s">
        <v>3023</v>
      </c>
      <c r="G36" s="0" t="s">
        <v>1601</v>
      </c>
    </row>
    <row customHeight="1" ht="11.25">
      <c r="A37" s="373" t="s">
        <v>14</v>
      </c>
      <c r="B37" s="0" t="s">
        <v>3090</v>
      </c>
      <c r="C37" s="0" t="s">
        <v>3091</v>
      </c>
      <c r="D37" s="0" t="s">
        <v>3094</v>
      </c>
      <c r="E37" s="0" t="s">
        <v>3095</v>
      </c>
      <c r="F37" s="0" t="s">
        <v>3023</v>
      </c>
      <c r="G37" s="0" t="s">
        <v>1605</v>
      </c>
    </row>
    <row customHeight="1" ht="11.25">
      <c r="A38" s="373" t="s">
        <v>14</v>
      </c>
      <c r="B38" s="0" t="s">
        <v>3090</v>
      </c>
      <c r="C38" s="0" t="s">
        <v>3091</v>
      </c>
      <c r="D38" s="0" t="s">
        <v>3096</v>
      </c>
      <c r="E38" s="0" t="s">
        <v>3097</v>
      </c>
      <c r="F38" s="0" t="s">
        <v>3023</v>
      </c>
      <c r="G38" s="0" t="s">
        <v>1613</v>
      </c>
    </row>
    <row customHeight="1" ht="11.25">
      <c r="A39" s="373" t="s">
        <v>14</v>
      </c>
      <c r="B39" s="0" t="s">
        <v>3090</v>
      </c>
      <c r="C39" s="0" t="s">
        <v>3091</v>
      </c>
      <c r="D39" s="0" t="s">
        <v>3090</v>
      </c>
      <c r="E39" s="0" t="s">
        <v>3091</v>
      </c>
      <c r="F39" s="0" t="s">
        <v>3026</v>
      </c>
      <c r="G39" s="0" t="s">
        <v>1619</v>
      </c>
    </row>
    <row customHeight="1" ht="11.25">
      <c r="A40" s="373" t="s">
        <v>14</v>
      </c>
      <c r="B40" s="0" t="s">
        <v>3090</v>
      </c>
      <c r="C40" s="0" t="s">
        <v>3091</v>
      </c>
      <c r="D40" s="0" t="s">
        <v>3098</v>
      </c>
      <c r="E40" s="0" t="s">
        <v>3099</v>
      </c>
      <c r="F40" s="0" t="s">
        <v>3029</v>
      </c>
      <c r="G40" s="0" t="s">
        <v>1624</v>
      </c>
    </row>
    <row customHeight="1" ht="11.25">
      <c r="A41" s="373" t="s">
        <v>14</v>
      </c>
      <c r="B41" s="0" t="s">
        <v>3090</v>
      </c>
      <c r="C41" s="0" t="s">
        <v>3091</v>
      </c>
      <c r="D41" s="0" t="s">
        <v>3100</v>
      </c>
      <c r="E41" s="0" t="s">
        <v>3101</v>
      </c>
      <c r="F41" s="0" t="s">
        <v>3023</v>
      </c>
      <c r="G41" s="0" t="s">
        <v>1628</v>
      </c>
    </row>
    <row customHeight="1" ht="11.25">
      <c r="A42" s="373" t="s">
        <v>14</v>
      </c>
      <c r="B42" s="0" t="s">
        <v>3090</v>
      </c>
      <c r="C42" s="0" t="s">
        <v>3091</v>
      </c>
      <c r="D42" s="0" t="s">
        <v>3102</v>
      </c>
      <c r="E42" s="0" t="s">
        <v>3103</v>
      </c>
      <c r="F42" s="0" t="s">
        <v>3023</v>
      </c>
      <c r="G42" s="0" t="s">
        <v>1631</v>
      </c>
    </row>
    <row customHeight="1" ht="11.25">
      <c r="A43" s="373" t="s">
        <v>14</v>
      </c>
      <c r="B43" s="0" t="s">
        <v>3090</v>
      </c>
      <c r="C43" s="0" t="s">
        <v>3091</v>
      </c>
      <c r="D43" s="0" t="s">
        <v>3104</v>
      </c>
      <c r="E43" s="0" t="s">
        <v>3105</v>
      </c>
      <c r="F43" s="0" t="s">
        <v>3023</v>
      </c>
      <c r="G43" s="0" t="s">
        <v>1638</v>
      </c>
    </row>
    <row customHeight="1" ht="11.25">
      <c r="A44" s="373" t="s">
        <v>14</v>
      </c>
      <c r="B44" s="0" t="s">
        <v>3090</v>
      </c>
      <c r="C44" s="0" t="s">
        <v>3091</v>
      </c>
      <c r="D44" s="0" t="s">
        <v>3106</v>
      </c>
      <c r="E44" s="0" t="s">
        <v>3107</v>
      </c>
      <c r="F44" s="0" t="s">
        <v>3023</v>
      </c>
      <c r="G44" s="0" t="s">
        <v>1647</v>
      </c>
    </row>
    <row customHeight="1" ht="11.25">
      <c r="A45" s="373" t="s">
        <v>14</v>
      </c>
      <c r="B45" s="0" t="s">
        <v>3090</v>
      </c>
      <c r="C45" s="0" t="s">
        <v>3091</v>
      </c>
      <c r="D45" s="0" t="s">
        <v>3108</v>
      </c>
      <c r="E45" s="0" t="s">
        <v>3109</v>
      </c>
      <c r="F45" s="0" t="s">
        <v>3023</v>
      </c>
      <c r="G45" s="0" t="s">
        <v>1652</v>
      </c>
    </row>
    <row customHeight="1" ht="11.25">
      <c r="A46" s="373" t="s">
        <v>14</v>
      </c>
      <c r="B46" s="0" t="s">
        <v>3090</v>
      </c>
      <c r="C46" s="0" t="s">
        <v>3091</v>
      </c>
      <c r="D46" s="0" t="s">
        <v>3110</v>
      </c>
      <c r="E46" s="0" t="s">
        <v>3111</v>
      </c>
      <c r="F46" s="0" t="s">
        <v>3023</v>
      </c>
      <c r="G46" s="0" t="s">
        <v>1656</v>
      </c>
    </row>
    <row customHeight="1" ht="11.25">
      <c r="A47" s="373" t="s">
        <v>14</v>
      </c>
      <c r="B47" s="0" t="s">
        <v>3090</v>
      </c>
      <c r="C47" s="0" t="s">
        <v>3091</v>
      </c>
      <c r="D47" s="0" t="s">
        <v>3112</v>
      </c>
      <c r="E47" s="0" t="s">
        <v>3113</v>
      </c>
      <c r="F47" s="0" t="s">
        <v>3023</v>
      </c>
      <c r="G47" s="0" t="s">
        <v>1662</v>
      </c>
    </row>
    <row customHeight="1" ht="11.25">
      <c r="A48" s="373" t="s">
        <v>14</v>
      </c>
      <c r="B48" s="0" t="s">
        <v>3090</v>
      </c>
      <c r="C48" s="0" t="s">
        <v>3091</v>
      </c>
      <c r="D48" s="0" t="s">
        <v>3114</v>
      </c>
      <c r="E48" s="0" t="s">
        <v>3115</v>
      </c>
      <c r="F48" s="0" t="s">
        <v>3023</v>
      </c>
      <c r="G48" s="0" t="s">
        <v>1667</v>
      </c>
    </row>
    <row customHeight="1" ht="11.25">
      <c r="A49" s="373" t="s">
        <v>14</v>
      </c>
      <c r="B49" s="0" t="s">
        <v>3090</v>
      </c>
      <c r="C49" s="0" t="s">
        <v>3091</v>
      </c>
      <c r="D49" s="0" t="s">
        <v>3116</v>
      </c>
      <c r="E49" s="0" t="s">
        <v>3117</v>
      </c>
      <c r="F49" s="0" t="s">
        <v>3023</v>
      </c>
      <c r="G49" s="0" t="s">
        <v>1670</v>
      </c>
    </row>
    <row customHeight="1" ht="11.25">
      <c r="A50" s="373" t="s">
        <v>14</v>
      </c>
      <c r="B50" s="0" t="s">
        <v>3090</v>
      </c>
      <c r="C50" s="0" t="s">
        <v>3091</v>
      </c>
      <c r="D50" s="0" t="s">
        <v>3118</v>
      </c>
      <c r="E50" s="0" t="s">
        <v>3119</v>
      </c>
      <c r="F50" s="0" t="s">
        <v>3023</v>
      </c>
      <c r="G50" s="0" t="s">
        <v>1674</v>
      </c>
    </row>
    <row customHeight="1" ht="11.25">
      <c r="A51" s="373" t="s">
        <v>14</v>
      </c>
      <c r="B51" s="0" t="s">
        <v>3090</v>
      </c>
      <c r="C51" s="0" t="s">
        <v>3091</v>
      </c>
      <c r="D51" s="0" t="s">
        <v>3120</v>
      </c>
      <c r="E51" s="0" t="s">
        <v>3121</v>
      </c>
      <c r="F51" s="0" t="s">
        <v>3023</v>
      </c>
      <c r="G51" s="0" t="s">
        <v>1678</v>
      </c>
    </row>
    <row customHeight="1" ht="11.25">
      <c r="A52" s="373" t="s">
        <v>14</v>
      </c>
      <c r="B52" s="0" t="s">
        <v>3090</v>
      </c>
      <c r="C52" s="0" t="s">
        <v>3091</v>
      </c>
      <c r="D52" s="0" t="s">
        <v>3122</v>
      </c>
      <c r="E52" s="0" t="s">
        <v>3123</v>
      </c>
      <c r="F52" s="0" t="s">
        <v>3023</v>
      </c>
      <c r="G52" s="0" t="s">
        <v>1682</v>
      </c>
    </row>
    <row customHeight="1" ht="11.25">
      <c r="A53" s="373" t="s">
        <v>14</v>
      </c>
      <c r="B53" s="0" t="s">
        <v>3124</v>
      </c>
      <c r="C53" s="0" t="s">
        <v>3125</v>
      </c>
      <c r="D53" s="0" t="s">
        <v>3126</v>
      </c>
      <c r="E53" s="0" t="s">
        <v>3127</v>
      </c>
      <c r="F53" s="0" t="s">
        <v>3023</v>
      </c>
      <c r="G53" s="0" t="s">
        <v>1684</v>
      </c>
    </row>
    <row customHeight="1" ht="11.25">
      <c r="A54" s="373" t="s">
        <v>14</v>
      </c>
      <c r="B54" s="0" t="s">
        <v>3124</v>
      </c>
      <c r="C54" s="0" t="s">
        <v>3125</v>
      </c>
      <c r="D54" s="0" t="s">
        <v>3128</v>
      </c>
      <c r="E54" s="0" t="s">
        <v>3129</v>
      </c>
      <c r="F54" s="0" t="s">
        <v>3023</v>
      </c>
      <c r="G54" s="0" t="s">
        <v>1687</v>
      </c>
    </row>
    <row customHeight="1" ht="11.25">
      <c r="A55" s="373" t="s">
        <v>14</v>
      </c>
      <c r="B55" s="0" t="s">
        <v>3124</v>
      </c>
      <c r="C55" s="0" t="s">
        <v>3125</v>
      </c>
      <c r="D55" s="0" t="s">
        <v>3130</v>
      </c>
      <c r="E55" s="0" t="s">
        <v>3131</v>
      </c>
      <c r="F55" s="0" t="s">
        <v>3023</v>
      </c>
      <c r="G55" s="0" t="s">
        <v>1691</v>
      </c>
    </row>
    <row customHeight="1" ht="11.25">
      <c r="A56" s="373" t="s">
        <v>14</v>
      </c>
      <c r="B56" s="0" t="s">
        <v>3124</v>
      </c>
      <c r="C56" s="0" t="s">
        <v>3125</v>
      </c>
      <c r="D56" s="0" t="s">
        <v>3124</v>
      </c>
      <c r="E56" s="0" t="s">
        <v>3125</v>
      </c>
      <c r="F56" s="0" t="s">
        <v>3026</v>
      </c>
      <c r="G56" s="0" t="s">
        <v>1694</v>
      </c>
    </row>
    <row customHeight="1" ht="11.25">
      <c r="A57" s="373" t="s">
        <v>14</v>
      </c>
      <c r="B57" s="0" t="s">
        <v>3124</v>
      </c>
      <c r="C57" s="0" t="s">
        <v>3125</v>
      </c>
      <c r="D57" s="0" t="s">
        <v>3132</v>
      </c>
      <c r="E57" s="0" t="s">
        <v>3133</v>
      </c>
      <c r="F57" s="0" t="s">
        <v>3023</v>
      </c>
      <c r="G57" s="0" t="s">
        <v>1697</v>
      </c>
    </row>
    <row customHeight="1" ht="11.25">
      <c r="A58" s="373" t="s">
        <v>14</v>
      </c>
      <c r="B58" s="0" t="s">
        <v>3124</v>
      </c>
      <c r="C58" s="0" t="s">
        <v>3125</v>
      </c>
      <c r="D58" s="0" t="s">
        <v>3134</v>
      </c>
      <c r="E58" s="0" t="s">
        <v>3135</v>
      </c>
      <c r="F58" s="0" t="s">
        <v>3023</v>
      </c>
      <c r="G58" s="0" t="s">
        <v>1700</v>
      </c>
    </row>
    <row customHeight="1" ht="11.25">
      <c r="A59" s="373" t="s">
        <v>14</v>
      </c>
      <c r="B59" s="0" t="s">
        <v>3124</v>
      </c>
      <c r="C59" s="0" t="s">
        <v>3125</v>
      </c>
      <c r="D59" s="0" t="s">
        <v>3136</v>
      </c>
      <c r="E59" s="0" t="s">
        <v>3137</v>
      </c>
      <c r="F59" s="0" t="s">
        <v>3023</v>
      </c>
      <c r="G59" s="0" t="s">
        <v>1704</v>
      </c>
    </row>
    <row customHeight="1" ht="11.25">
      <c r="A60" s="373" t="s">
        <v>14</v>
      </c>
      <c r="B60" s="0" t="s">
        <v>3138</v>
      </c>
      <c r="C60" s="0" t="s">
        <v>3139</v>
      </c>
      <c r="D60" s="0" t="s">
        <v>3138</v>
      </c>
      <c r="E60" s="0" t="s">
        <v>3139</v>
      </c>
      <c r="F60" s="0" t="s">
        <v>3140</v>
      </c>
      <c r="G60" s="0" t="s">
        <v>1707</v>
      </c>
    </row>
    <row customHeight="1" ht="11.25">
      <c r="A61" s="373" t="s">
        <v>14</v>
      </c>
      <c r="B61" s="0" t="s">
        <v>3141</v>
      </c>
      <c r="C61" s="0" t="s">
        <v>3142</v>
      </c>
      <c r="D61" s="0" t="s">
        <v>3141</v>
      </c>
      <c r="E61" s="0" t="s">
        <v>3142</v>
      </c>
      <c r="F61" s="0" t="s">
        <v>3140</v>
      </c>
      <c r="G61" s="0" t="s">
        <v>3143</v>
      </c>
    </row>
    <row customHeight="1" ht="11.25">
      <c r="A62" s="373" t="s">
        <v>14</v>
      </c>
      <c r="B62" s="0" t="s">
        <v>3144</v>
      </c>
      <c r="C62" s="0" t="s">
        <v>3145</v>
      </c>
      <c r="D62" s="0" t="s">
        <v>3146</v>
      </c>
      <c r="E62" s="0" t="s">
        <v>3147</v>
      </c>
      <c r="F62" s="0" t="s">
        <v>3023</v>
      </c>
      <c r="G62" s="0" t="s">
        <v>3148</v>
      </c>
    </row>
    <row customHeight="1" ht="11.25">
      <c r="A63" s="373" t="s">
        <v>14</v>
      </c>
      <c r="B63" s="0" t="s">
        <v>3144</v>
      </c>
      <c r="C63" s="0" t="s">
        <v>3145</v>
      </c>
      <c r="D63" s="0" t="s">
        <v>3149</v>
      </c>
      <c r="E63" s="0" t="s">
        <v>3150</v>
      </c>
      <c r="F63" s="0" t="s">
        <v>3023</v>
      </c>
      <c r="G63" s="0" t="s">
        <v>3151</v>
      </c>
    </row>
    <row customHeight="1" ht="11.25">
      <c r="A64" s="373" t="s">
        <v>14</v>
      </c>
      <c r="B64" s="0" t="s">
        <v>3144</v>
      </c>
      <c r="C64" s="0" t="s">
        <v>3145</v>
      </c>
      <c r="D64" s="0" t="s">
        <v>3152</v>
      </c>
      <c r="E64" s="0" t="s">
        <v>3153</v>
      </c>
      <c r="F64" s="0" t="s">
        <v>3023</v>
      </c>
      <c r="G64" s="0" t="s">
        <v>3154</v>
      </c>
    </row>
    <row customHeight="1" ht="11.25">
      <c r="A65" s="373" t="s">
        <v>14</v>
      </c>
      <c r="B65" s="0" t="s">
        <v>3144</v>
      </c>
      <c r="C65" s="0" t="s">
        <v>3145</v>
      </c>
      <c r="D65" s="0" t="s">
        <v>3155</v>
      </c>
      <c r="E65" s="0" t="s">
        <v>3156</v>
      </c>
      <c r="F65" s="0" t="s">
        <v>3023</v>
      </c>
      <c r="G65" s="0" t="s">
        <v>3157</v>
      </c>
    </row>
    <row customHeight="1" ht="11.25">
      <c r="A66" s="373" t="s">
        <v>14</v>
      </c>
      <c r="B66" s="0" t="s">
        <v>3144</v>
      </c>
      <c r="C66" s="0" t="s">
        <v>3145</v>
      </c>
      <c r="D66" s="0" t="s">
        <v>3144</v>
      </c>
      <c r="E66" s="0" t="s">
        <v>3145</v>
      </c>
      <c r="F66" s="0" t="s">
        <v>3026</v>
      </c>
      <c r="G66" s="0" t="s">
        <v>3158</v>
      </c>
    </row>
    <row customHeight="1" ht="11.25">
      <c r="A67" s="373" t="s">
        <v>14</v>
      </c>
      <c r="B67" s="0" t="s">
        <v>3144</v>
      </c>
      <c r="C67" s="0" t="s">
        <v>3145</v>
      </c>
      <c r="D67" s="0" t="s">
        <v>3159</v>
      </c>
      <c r="E67" s="0" t="s">
        <v>3160</v>
      </c>
      <c r="F67" s="0" t="s">
        <v>3029</v>
      </c>
      <c r="G67" s="0" t="s">
        <v>1928</v>
      </c>
    </row>
    <row customHeight="1" ht="11.25">
      <c r="A68" s="373" t="s">
        <v>14</v>
      </c>
      <c r="B68" s="0" t="s">
        <v>3144</v>
      </c>
      <c r="C68" s="0" t="s">
        <v>3145</v>
      </c>
      <c r="D68" s="0" t="s">
        <v>3161</v>
      </c>
      <c r="E68" s="0" t="s">
        <v>3162</v>
      </c>
      <c r="F68" s="0" t="s">
        <v>3023</v>
      </c>
      <c r="G68" s="0" t="s">
        <v>3163</v>
      </c>
    </row>
    <row customHeight="1" ht="11.25">
      <c r="A69" s="373" t="s">
        <v>14</v>
      </c>
      <c r="B69" s="0" t="s">
        <v>3144</v>
      </c>
      <c r="C69" s="0" t="s">
        <v>3145</v>
      </c>
      <c r="D69" s="0" t="s">
        <v>3164</v>
      </c>
      <c r="E69" s="0" t="s">
        <v>3165</v>
      </c>
      <c r="F69" s="0" t="s">
        <v>3023</v>
      </c>
      <c r="G69" s="0" t="s">
        <v>2139</v>
      </c>
    </row>
    <row customHeight="1" ht="11.25">
      <c r="A70" s="373" t="s">
        <v>14</v>
      </c>
      <c r="B70" s="0" t="s">
        <v>3144</v>
      </c>
      <c r="C70" s="0" t="s">
        <v>3145</v>
      </c>
      <c r="D70" s="0" t="s">
        <v>3166</v>
      </c>
      <c r="E70" s="0" t="s">
        <v>3167</v>
      </c>
      <c r="F70" s="0" t="s">
        <v>3023</v>
      </c>
      <c r="G70" s="0" t="s">
        <v>3168</v>
      </c>
    </row>
    <row customHeight="1" ht="11.25">
      <c r="A71" s="373" t="s">
        <v>14</v>
      </c>
      <c r="B71" s="0" t="s">
        <v>3144</v>
      </c>
      <c r="C71" s="0" t="s">
        <v>3145</v>
      </c>
      <c r="D71" s="0" t="s">
        <v>3169</v>
      </c>
      <c r="E71" s="0" t="s">
        <v>3170</v>
      </c>
      <c r="F71" s="0" t="s">
        <v>3023</v>
      </c>
      <c r="G71" s="0" t="s">
        <v>3171</v>
      </c>
    </row>
    <row customHeight="1" ht="11.25">
      <c r="A72" s="373" t="s">
        <v>14</v>
      </c>
      <c r="B72" s="0" t="s">
        <v>3144</v>
      </c>
      <c r="C72" s="0" t="s">
        <v>3145</v>
      </c>
      <c r="D72" s="0" t="s">
        <v>3172</v>
      </c>
      <c r="E72" s="0" t="s">
        <v>3173</v>
      </c>
      <c r="F72" s="0" t="s">
        <v>3023</v>
      </c>
      <c r="G72" s="0" t="s">
        <v>3174</v>
      </c>
    </row>
    <row customHeight="1" ht="11.25">
      <c r="A73" s="373" t="s">
        <v>14</v>
      </c>
      <c r="B73" s="0" t="s">
        <v>3144</v>
      </c>
      <c r="C73" s="0" t="s">
        <v>3145</v>
      </c>
      <c r="D73" s="0" t="s">
        <v>3175</v>
      </c>
      <c r="E73" s="0" t="s">
        <v>3176</v>
      </c>
      <c r="F73" s="0" t="s">
        <v>3023</v>
      </c>
      <c r="G73" s="0" t="s">
        <v>3177</v>
      </c>
    </row>
    <row customHeight="1" ht="11.25">
      <c r="A74" s="373" t="s">
        <v>14</v>
      </c>
      <c r="B74" s="0" t="s">
        <v>3144</v>
      </c>
      <c r="C74" s="0" t="s">
        <v>3145</v>
      </c>
      <c r="D74" s="0" t="s">
        <v>3178</v>
      </c>
      <c r="E74" s="0" t="s">
        <v>3179</v>
      </c>
      <c r="F74" s="0" t="s">
        <v>3023</v>
      </c>
      <c r="G74" s="0" t="s">
        <v>3180</v>
      </c>
    </row>
    <row customHeight="1" ht="11.25">
      <c r="A75" s="373" t="s">
        <v>14</v>
      </c>
      <c r="B75" s="0" t="s">
        <v>3144</v>
      </c>
      <c r="C75" s="0" t="s">
        <v>3145</v>
      </c>
      <c r="D75" s="0" t="s">
        <v>3181</v>
      </c>
      <c r="E75" s="0" t="s">
        <v>3182</v>
      </c>
      <c r="F75" s="0" t="s">
        <v>3023</v>
      </c>
      <c r="G75" s="0" t="s">
        <v>3183</v>
      </c>
    </row>
    <row customHeight="1" ht="11.25">
      <c r="A76" s="373" t="s">
        <v>14</v>
      </c>
      <c r="B76" s="0" t="s">
        <v>3144</v>
      </c>
      <c r="C76" s="0" t="s">
        <v>3145</v>
      </c>
      <c r="D76" s="0" t="s">
        <v>3184</v>
      </c>
      <c r="E76" s="0" t="s">
        <v>3185</v>
      </c>
      <c r="F76" s="0" t="s">
        <v>3186</v>
      </c>
      <c r="G76" s="0" t="s">
        <v>3187</v>
      </c>
    </row>
    <row customHeight="1" ht="11.25">
      <c r="A77" s="373" t="s">
        <v>14</v>
      </c>
      <c r="B77" s="0" t="s">
        <v>3144</v>
      </c>
      <c r="C77" s="0" t="s">
        <v>3145</v>
      </c>
      <c r="D77" s="0" t="s">
        <v>3188</v>
      </c>
      <c r="E77" s="0" t="s">
        <v>3189</v>
      </c>
      <c r="F77" s="0" t="s">
        <v>3023</v>
      </c>
      <c r="G77" s="0" t="s">
        <v>3190</v>
      </c>
    </row>
    <row customHeight="1" ht="11.25">
      <c r="A78" s="373" t="s">
        <v>14</v>
      </c>
      <c r="B78" s="0" t="s">
        <v>3144</v>
      </c>
      <c r="C78" s="0" t="s">
        <v>3145</v>
      </c>
      <c r="D78" s="0" t="s">
        <v>3191</v>
      </c>
      <c r="E78" s="0" t="s">
        <v>3192</v>
      </c>
      <c r="F78" s="0" t="s">
        <v>3023</v>
      </c>
      <c r="G78" s="0" t="s">
        <v>3193</v>
      </c>
    </row>
    <row customHeight="1" ht="11.25">
      <c r="A79" s="373" t="s">
        <v>14</v>
      </c>
      <c r="B79" s="0" t="s">
        <v>3144</v>
      </c>
      <c r="C79" s="0" t="s">
        <v>3145</v>
      </c>
      <c r="D79" s="0" t="s">
        <v>3194</v>
      </c>
      <c r="E79" s="0" t="s">
        <v>3195</v>
      </c>
      <c r="F79" s="0" t="s">
        <v>3023</v>
      </c>
      <c r="G79" s="0" t="s">
        <v>3196</v>
      </c>
    </row>
    <row customHeight="1" ht="11.25">
      <c r="A80" s="373" t="s">
        <v>14</v>
      </c>
      <c r="B80" s="0" t="s">
        <v>3197</v>
      </c>
      <c r="C80" s="0" t="s">
        <v>3198</v>
      </c>
      <c r="D80" s="0" t="s">
        <v>3199</v>
      </c>
      <c r="E80" s="0" t="s">
        <v>3200</v>
      </c>
      <c r="F80" s="0" t="s">
        <v>3023</v>
      </c>
      <c r="G80" s="0" t="s">
        <v>3201</v>
      </c>
    </row>
    <row customHeight="1" ht="11.25">
      <c r="A81" s="373" t="s">
        <v>14</v>
      </c>
      <c r="B81" s="0" t="s">
        <v>3197</v>
      </c>
      <c r="C81" s="0" t="s">
        <v>3198</v>
      </c>
      <c r="D81" s="0" t="s">
        <v>3202</v>
      </c>
      <c r="E81" s="0" t="s">
        <v>3203</v>
      </c>
      <c r="F81" s="0" t="s">
        <v>3023</v>
      </c>
      <c r="G81" s="0" t="s">
        <v>3204</v>
      </c>
    </row>
    <row customHeight="1" ht="11.25">
      <c r="A82" s="373" t="s">
        <v>14</v>
      </c>
      <c r="B82" s="0" t="s">
        <v>3197</v>
      </c>
      <c r="C82" s="0" t="s">
        <v>3198</v>
      </c>
      <c r="D82" s="0" t="s">
        <v>3205</v>
      </c>
      <c r="E82" s="0" t="s">
        <v>3206</v>
      </c>
      <c r="F82" s="0" t="s">
        <v>3023</v>
      </c>
      <c r="G82" s="0" t="s">
        <v>3207</v>
      </c>
    </row>
    <row customHeight="1" ht="11.25">
      <c r="A83" s="373" t="s">
        <v>14</v>
      </c>
      <c r="B83" s="0" t="s">
        <v>3197</v>
      </c>
      <c r="C83" s="0" t="s">
        <v>3198</v>
      </c>
      <c r="D83" s="0" t="s">
        <v>3208</v>
      </c>
      <c r="E83" s="0" t="s">
        <v>3209</v>
      </c>
      <c r="F83" s="0" t="s">
        <v>3186</v>
      </c>
      <c r="G83" s="0" t="s">
        <v>3210</v>
      </c>
    </row>
    <row customHeight="1" ht="11.25">
      <c r="A84" s="373" t="s">
        <v>14</v>
      </c>
      <c r="B84" s="0" t="s">
        <v>3197</v>
      </c>
      <c r="C84" s="0" t="s">
        <v>3198</v>
      </c>
      <c r="D84" s="0" t="s">
        <v>3197</v>
      </c>
      <c r="E84" s="0" t="s">
        <v>3198</v>
      </c>
      <c r="F84" s="0" t="s">
        <v>3026</v>
      </c>
      <c r="G84" s="0" t="s">
        <v>3211</v>
      </c>
    </row>
    <row customHeight="1" ht="11.25">
      <c r="A85" s="373" t="s">
        <v>14</v>
      </c>
      <c r="B85" s="0" t="s">
        <v>3197</v>
      </c>
      <c r="C85" s="0" t="s">
        <v>3198</v>
      </c>
      <c r="D85" s="0" t="s">
        <v>3212</v>
      </c>
      <c r="E85" s="0" t="s">
        <v>3213</v>
      </c>
      <c r="F85" s="0" t="s">
        <v>3029</v>
      </c>
      <c r="G85" s="0" t="s">
        <v>3214</v>
      </c>
    </row>
    <row customHeight="1" ht="11.25">
      <c r="A86" s="373" t="s">
        <v>14</v>
      </c>
      <c r="B86" s="0" t="s">
        <v>3197</v>
      </c>
      <c r="C86" s="0" t="s">
        <v>3198</v>
      </c>
      <c r="D86" s="0" t="s">
        <v>3215</v>
      </c>
      <c r="E86" s="0" t="s">
        <v>3216</v>
      </c>
      <c r="F86" s="0" t="s">
        <v>3023</v>
      </c>
      <c r="G86" s="0" t="s">
        <v>3217</v>
      </c>
    </row>
    <row customHeight="1" ht="11.25">
      <c r="A87" s="373" t="s">
        <v>14</v>
      </c>
      <c r="B87" s="0" t="s">
        <v>3197</v>
      </c>
      <c r="C87" s="0" t="s">
        <v>3198</v>
      </c>
      <c r="D87" s="0" t="s">
        <v>3218</v>
      </c>
      <c r="E87" s="0" t="s">
        <v>3219</v>
      </c>
      <c r="F87" s="0" t="s">
        <v>3023</v>
      </c>
      <c r="G87" s="0" t="s">
        <v>3220</v>
      </c>
    </row>
    <row customHeight="1" ht="11.25">
      <c r="A88" s="373" t="s">
        <v>14</v>
      </c>
      <c r="B88" s="0" t="s">
        <v>3197</v>
      </c>
      <c r="C88" s="0" t="s">
        <v>3198</v>
      </c>
      <c r="D88" s="0" t="s">
        <v>3221</v>
      </c>
      <c r="E88" s="0" t="s">
        <v>3222</v>
      </c>
      <c r="F88" s="0" t="s">
        <v>3023</v>
      </c>
      <c r="G88" s="0" t="s">
        <v>3223</v>
      </c>
    </row>
    <row customHeight="1" ht="11.25">
      <c r="A89" s="373" t="s">
        <v>14</v>
      </c>
      <c r="B89" s="0" t="s">
        <v>3197</v>
      </c>
      <c r="C89" s="0" t="s">
        <v>3198</v>
      </c>
      <c r="D89" s="0" t="s">
        <v>3224</v>
      </c>
      <c r="E89" s="0" t="s">
        <v>3225</v>
      </c>
      <c r="F89" s="0" t="s">
        <v>3023</v>
      </c>
      <c r="G89" s="0" t="s">
        <v>3226</v>
      </c>
    </row>
    <row customHeight="1" ht="11.25">
      <c r="A90" s="373" t="s">
        <v>14</v>
      </c>
      <c r="B90" s="0" t="s">
        <v>3197</v>
      </c>
      <c r="C90" s="0" t="s">
        <v>3198</v>
      </c>
      <c r="D90" s="0" t="s">
        <v>3227</v>
      </c>
      <c r="E90" s="0" t="s">
        <v>3228</v>
      </c>
      <c r="F90" s="0" t="s">
        <v>3023</v>
      </c>
      <c r="G90" s="0" t="s">
        <v>3229</v>
      </c>
    </row>
    <row customHeight="1" ht="11.25">
      <c r="A91" s="373" t="s">
        <v>14</v>
      </c>
      <c r="B91" s="0" t="s">
        <v>3197</v>
      </c>
      <c r="C91" s="0" t="s">
        <v>3198</v>
      </c>
      <c r="D91" s="0" t="s">
        <v>3230</v>
      </c>
      <c r="E91" s="0" t="s">
        <v>3231</v>
      </c>
      <c r="F91" s="0" t="s">
        <v>3023</v>
      </c>
      <c r="G91" s="0" t="s">
        <v>3232</v>
      </c>
    </row>
    <row customHeight="1" ht="11.25">
      <c r="A92" s="373" t="s">
        <v>14</v>
      </c>
      <c r="B92" s="0" t="s">
        <v>3197</v>
      </c>
      <c r="C92" s="0" t="s">
        <v>3198</v>
      </c>
      <c r="D92" s="0" t="s">
        <v>3233</v>
      </c>
      <c r="E92" s="0" t="s">
        <v>3234</v>
      </c>
      <c r="F92" s="0" t="s">
        <v>3023</v>
      </c>
      <c r="G92" s="0" t="s">
        <v>3235</v>
      </c>
    </row>
    <row customHeight="1" ht="11.25">
      <c r="A93" s="373" t="s">
        <v>14</v>
      </c>
      <c r="B93" s="0" t="s">
        <v>3197</v>
      </c>
      <c r="C93" s="0" t="s">
        <v>3198</v>
      </c>
      <c r="D93" s="0" t="s">
        <v>3236</v>
      </c>
      <c r="E93" s="0" t="s">
        <v>3237</v>
      </c>
      <c r="F93" s="0" t="s">
        <v>3023</v>
      </c>
      <c r="G93" s="0" t="s">
        <v>3238</v>
      </c>
    </row>
    <row customHeight="1" ht="11.25">
      <c r="A94" s="373" t="s">
        <v>14</v>
      </c>
      <c r="B94" s="0" t="s">
        <v>3197</v>
      </c>
      <c r="C94" s="0" t="s">
        <v>3198</v>
      </c>
      <c r="D94" s="0" t="s">
        <v>3239</v>
      </c>
      <c r="E94" s="0" t="s">
        <v>3240</v>
      </c>
      <c r="F94" s="0" t="s">
        <v>3023</v>
      </c>
      <c r="G94" s="0" t="s">
        <v>3241</v>
      </c>
    </row>
    <row customHeight="1" ht="11.25">
      <c r="A95" s="373" t="s">
        <v>14</v>
      </c>
      <c r="B95" s="0" t="s">
        <v>99</v>
      </c>
      <c r="C95" s="0" t="s">
        <v>3242</v>
      </c>
      <c r="D95" s="0" t="s">
        <v>3243</v>
      </c>
      <c r="E95" s="0" t="s">
        <v>3244</v>
      </c>
      <c r="F95" s="0" t="s">
        <v>3023</v>
      </c>
      <c r="G95" s="0" t="s">
        <v>3245</v>
      </c>
    </row>
    <row customHeight="1" ht="11.25">
      <c r="A96" s="373" t="s">
        <v>14</v>
      </c>
      <c r="B96" s="0" t="s">
        <v>99</v>
      </c>
      <c r="C96" s="0" t="s">
        <v>3242</v>
      </c>
      <c r="D96" s="0" t="s">
        <v>3246</v>
      </c>
      <c r="E96" s="0" t="s">
        <v>3247</v>
      </c>
      <c r="F96" s="0" t="s">
        <v>3023</v>
      </c>
      <c r="G96" s="0" t="s">
        <v>3248</v>
      </c>
    </row>
    <row customHeight="1" ht="11.25">
      <c r="A97" s="373" t="s">
        <v>14</v>
      </c>
      <c r="B97" s="0" t="s">
        <v>99</v>
      </c>
      <c r="C97" s="0" t="s">
        <v>3242</v>
      </c>
      <c r="D97" s="0" t="s">
        <v>3249</v>
      </c>
      <c r="E97" s="0" t="s">
        <v>3250</v>
      </c>
      <c r="F97" s="0" t="s">
        <v>3023</v>
      </c>
      <c r="G97" s="0" t="s">
        <v>3251</v>
      </c>
    </row>
    <row customHeight="1" ht="11.25">
      <c r="A98" s="373" t="s">
        <v>14</v>
      </c>
      <c r="B98" s="0" t="s">
        <v>99</v>
      </c>
      <c r="C98" s="0" t="s">
        <v>3242</v>
      </c>
      <c r="D98" s="0" t="s">
        <v>3252</v>
      </c>
      <c r="E98" s="0" t="s">
        <v>3253</v>
      </c>
      <c r="F98" s="0" t="s">
        <v>3023</v>
      </c>
      <c r="G98" s="0" t="s">
        <v>3254</v>
      </c>
    </row>
    <row customHeight="1" ht="11.25">
      <c r="A99" s="373" t="s">
        <v>14</v>
      </c>
      <c r="B99" s="0" t="s">
        <v>99</v>
      </c>
      <c r="C99" s="0" t="s">
        <v>3242</v>
      </c>
      <c r="D99" s="0" t="s">
        <v>99</v>
      </c>
      <c r="E99" s="0" t="s">
        <v>3242</v>
      </c>
      <c r="F99" s="0" t="s">
        <v>3026</v>
      </c>
      <c r="G99" s="0" t="s">
        <v>3255</v>
      </c>
    </row>
    <row customHeight="1" ht="11.25">
      <c r="A100" s="373" t="s">
        <v>14</v>
      </c>
      <c r="B100" s="0" t="s">
        <v>99</v>
      </c>
      <c r="C100" s="0" t="s">
        <v>3242</v>
      </c>
      <c r="D100" s="0" t="s">
        <v>3256</v>
      </c>
      <c r="E100" s="0" t="s">
        <v>3257</v>
      </c>
      <c r="F100" s="0" t="s">
        <v>3029</v>
      </c>
      <c r="G100" s="0" t="s">
        <v>3258</v>
      </c>
    </row>
    <row customHeight="1" ht="11.25">
      <c r="A101" s="373" t="s">
        <v>14</v>
      </c>
      <c r="B101" s="0" t="s">
        <v>99</v>
      </c>
      <c r="C101" s="0" t="s">
        <v>3242</v>
      </c>
      <c r="D101" s="0" t="s">
        <v>100</v>
      </c>
      <c r="E101" s="0" t="s">
        <v>101</v>
      </c>
      <c r="F101" s="0" t="s">
        <v>3186</v>
      </c>
      <c r="G101" s="0" t="s">
        <v>98</v>
      </c>
    </row>
    <row customHeight="1" ht="11.25">
      <c r="A102" s="373" t="s">
        <v>14</v>
      </c>
      <c r="B102" s="0" t="s">
        <v>99</v>
      </c>
      <c r="C102" s="0" t="s">
        <v>3242</v>
      </c>
      <c r="D102" s="0" t="s">
        <v>3259</v>
      </c>
      <c r="E102" s="0" t="s">
        <v>3260</v>
      </c>
      <c r="F102" s="0" t="s">
        <v>3023</v>
      </c>
      <c r="G102" s="0" t="s">
        <v>3261</v>
      </c>
    </row>
    <row customHeight="1" ht="11.25">
      <c r="A103" s="373" t="s">
        <v>14</v>
      </c>
      <c r="B103" s="0" t="s">
        <v>99</v>
      </c>
      <c r="C103" s="0" t="s">
        <v>3242</v>
      </c>
      <c r="D103" s="0" t="s">
        <v>3262</v>
      </c>
      <c r="E103" s="0" t="s">
        <v>3263</v>
      </c>
      <c r="F103" s="0" t="s">
        <v>3023</v>
      </c>
      <c r="G103" s="0" t="s">
        <v>3264</v>
      </c>
    </row>
    <row customHeight="1" ht="11.25">
      <c r="A104" s="373" t="s">
        <v>14</v>
      </c>
      <c r="B104" s="0" t="s">
        <v>3265</v>
      </c>
      <c r="C104" s="0" t="s">
        <v>3266</v>
      </c>
      <c r="D104" s="0" t="s">
        <v>3267</v>
      </c>
      <c r="E104" s="0" t="s">
        <v>3268</v>
      </c>
      <c r="F104" s="0" t="s">
        <v>3023</v>
      </c>
      <c r="G104" s="0" t="s">
        <v>3269</v>
      </c>
    </row>
    <row customHeight="1" ht="11.25">
      <c r="A105" s="373" t="s">
        <v>14</v>
      </c>
      <c r="B105" s="0" t="s">
        <v>3265</v>
      </c>
      <c r="C105" s="0" t="s">
        <v>3266</v>
      </c>
      <c r="D105" s="0" t="s">
        <v>3265</v>
      </c>
      <c r="E105" s="0" t="s">
        <v>3266</v>
      </c>
      <c r="F105" s="0" t="s">
        <v>3026</v>
      </c>
      <c r="G105" s="0" t="s">
        <v>3270</v>
      </c>
    </row>
    <row customHeight="1" ht="11.25">
      <c r="A106" s="373" t="s">
        <v>14</v>
      </c>
      <c r="B106" s="0" t="s">
        <v>3265</v>
      </c>
      <c r="C106" s="0" t="s">
        <v>3266</v>
      </c>
      <c r="D106" s="0" t="s">
        <v>3271</v>
      </c>
      <c r="E106" s="0" t="s">
        <v>3272</v>
      </c>
      <c r="F106" s="0" t="s">
        <v>3029</v>
      </c>
      <c r="G106" s="0" t="s">
        <v>3273</v>
      </c>
    </row>
    <row customHeight="1" ht="11.25">
      <c r="A107" s="373" t="s">
        <v>14</v>
      </c>
      <c r="B107" s="0" t="s">
        <v>3265</v>
      </c>
      <c r="C107" s="0" t="s">
        <v>3266</v>
      </c>
      <c r="D107" s="0" t="s">
        <v>3274</v>
      </c>
      <c r="E107" s="0" t="s">
        <v>3275</v>
      </c>
      <c r="F107" s="0" t="s">
        <v>3023</v>
      </c>
      <c r="G107" s="0" t="s">
        <v>3276</v>
      </c>
    </row>
    <row customHeight="1" ht="11.25">
      <c r="A108" s="373" t="s">
        <v>14</v>
      </c>
      <c r="B108" s="0" t="s">
        <v>3265</v>
      </c>
      <c r="C108" s="0" t="s">
        <v>3266</v>
      </c>
      <c r="D108" s="0" t="s">
        <v>3277</v>
      </c>
      <c r="E108" s="0" t="s">
        <v>3278</v>
      </c>
      <c r="F108" s="0" t="s">
        <v>3023</v>
      </c>
      <c r="G108" s="0" t="s">
        <v>3279</v>
      </c>
    </row>
    <row customHeight="1" ht="11.25">
      <c r="A109" s="373" t="s">
        <v>14</v>
      </c>
      <c r="B109" s="0" t="s">
        <v>3265</v>
      </c>
      <c r="C109" s="0" t="s">
        <v>3266</v>
      </c>
      <c r="D109" s="0" t="s">
        <v>3280</v>
      </c>
      <c r="E109" s="0" t="s">
        <v>3281</v>
      </c>
      <c r="F109" s="0" t="s">
        <v>3023</v>
      </c>
      <c r="G109" s="0" t="s">
        <v>3282</v>
      </c>
    </row>
    <row customHeight="1" ht="11.25">
      <c r="A110" s="373" t="s">
        <v>14</v>
      </c>
      <c r="B110" s="0" t="s">
        <v>3265</v>
      </c>
      <c r="C110" s="0" t="s">
        <v>3266</v>
      </c>
      <c r="D110" s="0" t="s">
        <v>3283</v>
      </c>
      <c r="E110" s="0" t="s">
        <v>3284</v>
      </c>
      <c r="F110" s="0" t="s">
        <v>3023</v>
      </c>
      <c r="G110" s="0" t="s">
        <v>3285</v>
      </c>
    </row>
    <row customHeight="1" ht="11.25">
      <c r="A111" s="373" t="s">
        <v>14</v>
      </c>
      <c r="B111" s="0" t="s">
        <v>3265</v>
      </c>
      <c r="C111" s="0" t="s">
        <v>3266</v>
      </c>
      <c r="D111" s="0" t="s">
        <v>3286</v>
      </c>
      <c r="E111" s="0" t="s">
        <v>3287</v>
      </c>
      <c r="F111" s="0" t="s">
        <v>3023</v>
      </c>
      <c r="G111" s="0" t="s">
        <v>3288</v>
      </c>
    </row>
    <row customHeight="1" ht="11.25">
      <c r="A112" s="373" t="s">
        <v>14</v>
      </c>
      <c r="B112" s="0" t="s">
        <v>3265</v>
      </c>
      <c r="C112" s="0" t="s">
        <v>3266</v>
      </c>
      <c r="D112" s="0" t="s">
        <v>3289</v>
      </c>
      <c r="E112" s="0" t="s">
        <v>3290</v>
      </c>
      <c r="F112" s="0" t="s">
        <v>3023</v>
      </c>
      <c r="G112" s="0" t="s">
        <v>3291</v>
      </c>
    </row>
    <row customHeight="1" ht="11.25">
      <c r="A113" s="373" t="s">
        <v>14</v>
      </c>
      <c r="B113" s="0" t="s">
        <v>3265</v>
      </c>
      <c r="C113" s="0" t="s">
        <v>3266</v>
      </c>
      <c r="D113" s="0" t="s">
        <v>3292</v>
      </c>
      <c r="E113" s="0" t="s">
        <v>3293</v>
      </c>
      <c r="F113" s="0" t="s">
        <v>3023</v>
      </c>
      <c r="G113" s="0" t="s">
        <v>3294</v>
      </c>
    </row>
    <row customHeight="1" ht="11.25">
      <c r="A114" s="373" t="s">
        <v>14</v>
      </c>
      <c r="B114" s="0" t="s">
        <v>3265</v>
      </c>
      <c r="C114" s="0" t="s">
        <v>3266</v>
      </c>
      <c r="D114" s="0" t="s">
        <v>3295</v>
      </c>
      <c r="E114" s="0" t="s">
        <v>3296</v>
      </c>
      <c r="F114" s="0" t="s">
        <v>3023</v>
      </c>
      <c r="G114" s="0" t="s">
        <v>3297</v>
      </c>
    </row>
    <row customHeight="1" ht="11.25">
      <c r="A115" s="373" t="s">
        <v>14</v>
      </c>
      <c r="B115" s="0" t="s">
        <v>3265</v>
      </c>
      <c r="C115" s="0" t="s">
        <v>3266</v>
      </c>
      <c r="D115" s="0" t="s">
        <v>3298</v>
      </c>
      <c r="E115" s="0" t="s">
        <v>3299</v>
      </c>
      <c r="F115" s="0" t="s">
        <v>3023</v>
      </c>
      <c r="G115" s="0" t="s">
        <v>3300</v>
      </c>
    </row>
    <row customHeight="1" ht="11.25">
      <c r="A116" s="373" t="s">
        <v>14</v>
      </c>
      <c r="B116" s="0" t="s">
        <v>3301</v>
      </c>
      <c r="C116" s="0" t="s">
        <v>3302</v>
      </c>
      <c r="D116" s="0" t="s">
        <v>3303</v>
      </c>
      <c r="E116" s="0" t="s">
        <v>3304</v>
      </c>
      <c r="F116" s="0" t="s">
        <v>3023</v>
      </c>
      <c r="G116" s="0" t="s">
        <v>3305</v>
      </c>
    </row>
    <row customHeight="1" ht="11.25">
      <c r="A117" s="373" t="s">
        <v>14</v>
      </c>
      <c r="B117" s="0" t="s">
        <v>3301</v>
      </c>
      <c r="C117" s="0" t="s">
        <v>3302</v>
      </c>
      <c r="D117" s="0" t="s">
        <v>3306</v>
      </c>
      <c r="E117" s="0" t="s">
        <v>3307</v>
      </c>
      <c r="F117" s="0" t="s">
        <v>3023</v>
      </c>
      <c r="G117" s="0" t="s">
        <v>3308</v>
      </c>
    </row>
    <row customHeight="1" ht="11.25">
      <c r="A118" s="373" t="s">
        <v>14</v>
      </c>
      <c r="B118" s="0" t="s">
        <v>3301</v>
      </c>
      <c r="C118" s="0" t="s">
        <v>3302</v>
      </c>
      <c r="D118" s="0" t="s">
        <v>3309</v>
      </c>
      <c r="E118" s="0" t="s">
        <v>3310</v>
      </c>
      <c r="F118" s="0" t="s">
        <v>3023</v>
      </c>
      <c r="G118" s="0" t="s">
        <v>3311</v>
      </c>
    </row>
    <row customHeight="1" ht="11.25">
      <c r="A119" s="373" t="s">
        <v>14</v>
      </c>
      <c r="B119" s="0" t="s">
        <v>3301</v>
      </c>
      <c r="C119" s="0" t="s">
        <v>3302</v>
      </c>
      <c r="D119" s="0" t="s">
        <v>3301</v>
      </c>
      <c r="E119" s="0" t="s">
        <v>3302</v>
      </c>
      <c r="F119" s="0" t="s">
        <v>3026</v>
      </c>
      <c r="G119" s="0" t="s">
        <v>3312</v>
      </c>
    </row>
    <row customHeight="1" ht="11.25">
      <c r="A120" s="373" t="s">
        <v>14</v>
      </c>
      <c r="B120" s="0" t="s">
        <v>3301</v>
      </c>
      <c r="C120" s="0" t="s">
        <v>3302</v>
      </c>
      <c r="D120" s="0" t="s">
        <v>3313</v>
      </c>
      <c r="E120" s="0" t="s">
        <v>3314</v>
      </c>
      <c r="F120" s="0" t="s">
        <v>3023</v>
      </c>
      <c r="G120" s="0" t="s">
        <v>3315</v>
      </c>
    </row>
    <row customHeight="1" ht="11.25">
      <c r="A121" s="373" t="s">
        <v>14</v>
      </c>
      <c r="B121" s="0" t="s">
        <v>3301</v>
      </c>
      <c r="C121" s="0" t="s">
        <v>3302</v>
      </c>
      <c r="D121" s="0" t="s">
        <v>3316</v>
      </c>
      <c r="E121" s="0" t="s">
        <v>3317</v>
      </c>
      <c r="F121" s="0" t="s">
        <v>3023</v>
      </c>
      <c r="G121" s="0" t="s">
        <v>3318</v>
      </c>
    </row>
    <row customHeight="1" ht="11.25">
      <c r="A122" s="373" t="s">
        <v>14</v>
      </c>
      <c r="B122" s="0" t="s">
        <v>3301</v>
      </c>
      <c r="C122" s="0" t="s">
        <v>3302</v>
      </c>
      <c r="D122" s="0" t="s">
        <v>3319</v>
      </c>
      <c r="E122" s="0" t="s">
        <v>3320</v>
      </c>
      <c r="F122" s="0" t="s">
        <v>3023</v>
      </c>
      <c r="G122" s="0" t="s">
        <v>3321</v>
      </c>
    </row>
    <row customHeight="1" ht="11.25">
      <c r="A123" s="373" t="s">
        <v>14</v>
      </c>
      <c r="B123" s="0" t="s">
        <v>3301</v>
      </c>
      <c r="C123" s="0" t="s">
        <v>3302</v>
      </c>
      <c r="D123" s="0" t="s">
        <v>3322</v>
      </c>
      <c r="E123" s="0" t="s">
        <v>3323</v>
      </c>
      <c r="F123" s="0" t="s">
        <v>3023</v>
      </c>
      <c r="G123" s="0" t="s">
        <v>3324</v>
      </c>
    </row>
    <row customHeight="1" ht="11.25">
      <c r="A124" s="373" t="s">
        <v>14</v>
      </c>
      <c r="B124" s="0" t="s">
        <v>3301</v>
      </c>
      <c r="C124" s="0" t="s">
        <v>3302</v>
      </c>
      <c r="D124" s="0" t="s">
        <v>3325</v>
      </c>
      <c r="E124" s="0" t="s">
        <v>3326</v>
      </c>
      <c r="F124" s="0" t="s">
        <v>3023</v>
      </c>
      <c r="G124" s="0" t="s">
        <v>3327</v>
      </c>
    </row>
    <row customHeight="1" ht="11.25">
      <c r="A125" s="373" t="s">
        <v>14</v>
      </c>
      <c r="B125" s="0" t="s">
        <v>3301</v>
      </c>
      <c r="C125" s="0" t="s">
        <v>3302</v>
      </c>
      <c r="D125" s="0" t="s">
        <v>3328</v>
      </c>
      <c r="E125" s="0" t="s">
        <v>3329</v>
      </c>
      <c r="F125" s="0" t="s">
        <v>3023</v>
      </c>
      <c r="G125" s="0" t="s">
        <v>3330</v>
      </c>
    </row>
    <row customHeight="1" ht="11.25">
      <c r="A126" s="373" t="s">
        <v>14</v>
      </c>
      <c r="B126" s="0" t="s">
        <v>3331</v>
      </c>
      <c r="C126" s="0" t="s">
        <v>3332</v>
      </c>
      <c r="D126" s="0" t="s">
        <v>3333</v>
      </c>
      <c r="E126" s="0" t="s">
        <v>3334</v>
      </c>
      <c r="F126" s="0" t="s">
        <v>3023</v>
      </c>
      <c r="G126" s="0" t="s">
        <v>3335</v>
      </c>
    </row>
    <row customHeight="1" ht="11.25">
      <c r="A127" s="373" t="s">
        <v>14</v>
      </c>
      <c r="B127" s="0" t="s">
        <v>3331</v>
      </c>
      <c r="C127" s="0" t="s">
        <v>3332</v>
      </c>
      <c r="D127" s="0" t="s">
        <v>3336</v>
      </c>
      <c r="E127" s="0" t="s">
        <v>3337</v>
      </c>
      <c r="F127" s="0" t="s">
        <v>3023</v>
      </c>
      <c r="G127" s="0" t="s">
        <v>3338</v>
      </c>
    </row>
    <row customHeight="1" ht="11.25">
      <c r="A128" s="373" t="s">
        <v>14</v>
      </c>
      <c r="B128" s="0" t="s">
        <v>3331</v>
      </c>
      <c r="C128" s="0" t="s">
        <v>3332</v>
      </c>
      <c r="D128" s="0" t="s">
        <v>3331</v>
      </c>
      <c r="E128" s="0" t="s">
        <v>3332</v>
      </c>
      <c r="F128" s="0" t="s">
        <v>3026</v>
      </c>
      <c r="G128" s="0" t="s">
        <v>3339</v>
      </c>
    </row>
    <row customHeight="1" ht="11.25">
      <c r="A129" s="373" t="s">
        <v>14</v>
      </c>
      <c r="B129" s="0" t="s">
        <v>3331</v>
      </c>
      <c r="C129" s="0" t="s">
        <v>3332</v>
      </c>
      <c r="D129" s="0" t="s">
        <v>3340</v>
      </c>
      <c r="E129" s="0" t="s">
        <v>3341</v>
      </c>
      <c r="F129" s="0" t="s">
        <v>3186</v>
      </c>
      <c r="G129" s="0" t="s">
        <v>3342</v>
      </c>
    </row>
    <row customHeight="1" ht="11.25">
      <c r="A130" s="373" t="s">
        <v>14</v>
      </c>
      <c r="B130" s="0" t="s">
        <v>3331</v>
      </c>
      <c r="C130" s="0" t="s">
        <v>3332</v>
      </c>
      <c r="D130" s="0" t="s">
        <v>3343</v>
      </c>
      <c r="E130" s="0" t="s">
        <v>3344</v>
      </c>
      <c r="F130" s="0" t="s">
        <v>3023</v>
      </c>
      <c r="G130" s="0" t="s">
        <v>3345</v>
      </c>
    </row>
    <row customHeight="1" ht="11.25">
      <c r="A131" s="373" t="s">
        <v>14</v>
      </c>
      <c r="B131" s="0" t="s">
        <v>3331</v>
      </c>
      <c r="C131" s="0" t="s">
        <v>3332</v>
      </c>
      <c r="D131" s="0" t="s">
        <v>3346</v>
      </c>
      <c r="E131" s="0" t="s">
        <v>3347</v>
      </c>
      <c r="F131" s="0" t="s">
        <v>3023</v>
      </c>
      <c r="G131" s="0" t="s">
        <v>3348</v>
      </c>
    </row>
    <row customHeight="1" ht="11.25">
      <c r="A132" s="373" t="s">
        <v>14</v>
      </c>
      <c r="B132" s="0" t="s">
        <v>3331</v>
      </c>
      <c r="C132" s="0" t="s">
        <v>3332</v>
      </c>
      <c r="D132" s="0" t="s">
        <v>3349</v>
      </c>
      <c r="E132" s="0" t="s">
        <v>3350</v>
      </c>
      <c r="F132" s="0" t="s">
        <v>3023</v>
      </c>
      <c r="G132" s="0" t="s">
        <v>3351</v>
      </c>
    </row>
    <row customHeight="1" ht="11.25">
      <c r="A133" s="373" t="s">
        <v>14</v>
      </c>
      <c r="B133" s="0" t="s">
        <v>3331</v>
      </c>
      <c r="C133" s="0" t="s">
        <v>3332</v>
      </c>
      <c r="D133" s="0" t="s">
        <v>3352</v>
      </c>
      <c r="E133" s="0" t="s">
        <v>3353</v>
      </c>
      <c r="F133" s="0" t="s">
        <v>3023</v>
      </c>
      <c r="G133" s="0" t="s">
        <v>3354</v>
      </c>
    </row>
    <row customHeight="1" ht="11.25">
      <c r="A134" s="373" t="s">
        <v>14</v>
      </c>
      <c r="B134" s="0" t="s">
        <v>3331</v>
      </c>
      <c r="C134" s="0" t="s">
        <v>3332</v>
      </c>
      <c r="D134" s="0" t="s">
        <v>3355</v>
      </c>
      <c r="E134" s="0" t="s">
        <v>3356</v>
      </c>
      <c r="F134" s="0" t="s">
        <v>3023</v>
      </c>
      <c r="G134" s="0" t="s">
        <v>3357</v>
      </c>
    </row>
    <row customHeight="1" ht="11.25">
      <c r="A135" s="373" t="s">
        <v>14</v>
      </c>
      <c r="B135" s="0" t="s">
        <v>3331</v>
      </c>
      <c r="C135" s="0" t="s">
        <v>3332</v>
      </c>
      <c r="D135" s="0" t="s">
        <v>3358</v>
      </c>
      <c r="E135" s="0" t="s">
        <v>3359</v>
      </c>
      <c r="F135" s="0" t="s">
        <v>3023</v>
      </c>
      <c r="G135" s="0" t="s">
        <v>3360</v>
      </c>
    </row>
    <row customHeight="1" ht="11.25">
      <c r="A136" s="373" t="s">
        <v>14</v>
      </c>
      <c r="B136" s="0" t="s">
        <v>3361</v>
      </c>
      <c r="C136" s="0" t="s">
        <v>3362</v>
      </c>
      <c r="D136" s="0" t="s">
        <v>3363</v>
      </c>
      <c r="E136" s="0" t="s">
        <v>3364</v>
      </c>
      <c r="F136" s="0" t="s">
        <v>3023</v>
      </c>
      <c r="G136" s="0" t="s">
        <v>3365</v>
      </c>
    </row>
    <row customHeight="1" ht="11.25">
      <c r="A137" s="373" t="s">
        <v>14</v>
      </c>
      <c r="B137" s="0" t="s">
        <v>3361</v>
      </c>
      <c r="C137" s="0" t="s">
        <v>3362</v>
      </c>
      <c r="D137" s="0" t="s">
        <v>3366</v>
      </c>
      <c r="E137" s="0" t="s">
        <v>3367</v>
      </c>
      <c r="F137" s="0" t="s">
        <v>3023</v>
      </c>
      <c r="G137" s="0" t="s">
        <v>3368</v>
      </c>
    </row>
    <row customHeight="1" ht="11.25">
      <c r="A138" s="373" t="s">
        <v>14</v>
      </c>
      <c r="B138" s="0" t="s">
        <v>3361</v>
      </c>
      <c r="C138" s="0" t="s">
        <v>3362</v>
      </c>
      <c r="D138" s="0" t="s">
        <v>3369</v>
      </c>
      <c r="E138" s="0" t="s">
        <v>3370</v>
      </c>
      <c r="F138" s="0" t="s">
        <v>3023</v>
      </c>
      <c r="G138" s="0" t="s">
        <v>3371</v>
      </c>
    </row>
    <row customHeight="1" ht="11.25">
      <c r="A139" s="373" t="s">
        <v>14</v>
      </c>
      <c r="B139" s="0" t="s">
        <v>3361</v>
      </c>
      <c r="C139" s="0" t="s">
        <v>3362</v>
      </c>
      <c r="D139" s="0" t="s">
        <v>3372</v>
      </c>
      <c r="E139" s="0" t="s">
        <v>3373</v>
      </c>
      <c r="F139" s="0" t="s">
        <v>3023</v>
      </c>
      <c r="G139" s="0" t="s">
        <v>3374</v>
      </c>
    </row>
    <row customHeight="1" ht="11.25">
      <c r="A140" s="373" t="s">
        <v>14</v>
      </c>
      <c r="B140" s="0" t="s">
        <v>3361</v>
      </c>
      <c r="C140" s="0" t="s">
        <v>3362</v>
      </c>
      <c r="D140" s="0" t="s">
        <v>3375</v>
      </c>
      <c r="E140" s="0" t="s">
        <v>3376</v>
      </c>
      <c r="F140" s="0" t="s">
        <v>3023</v>
      </c>
      <c r="G140" s="0" t="s">
        <v>3377</v>
      </c>
    </row>
    <row customHeight="1" ht="11.25">
      <c r="A141" s="373" t="s">
        <v>14</v>
      </c>
      <c r="B141" s="0" t="s">
        <v>3361</v>
      </c>
      <c r="C141" s="0" t="s">
        <v>3362</v>
      </c>
      <c r="D141" s="0" t="s">
        <v>3361</v>
      </c>
      <c r="E141" s="0" t="s">
        <v>3362</v>
      </c>
      <c r="F141" s="0" t="s">
        <v>3026</v>
      </c>
      <c r="G141" s="0" t="s">
        <v>3378</v>
      </c>
    </row>
    <row customHeight="1" ht="11.25">
      <c r="A142" s="373" t="s">
        <v>14</v>
      </c>
      <c r="B142" s="0" t="s">
        <v>3361</v>
      </c>
      <c r="C142" s="0" t="s">
        <v>3362</v>
      </c>
      <c r="D142" s="0" t="s">
        <v>3379</v>
      </c>
      <c r="E142" s="0" t="s">
        <v>3380</v>
      </c>
      <c r="F142" s="0" t="s">
        <v>3186</v>
      </c>
      <c r="G142" s="0" t="s">
        <v>3381</v>
      </c>
    </row>
    <row customHeight="1" ht="11.25">
      <c r="A143" s="373" t="s">
        <v>14</v>
      </c>
      <c r="B143" s="0" t="s">
        <v>3361</v>
      </c>
      <c r="C143" s="0" t="s">
        <v>3362</v>
      </c>
      <c r="D143" s="0" t="s">
        <v>3382</v>
      </c>
      <c r="E143" s="0" t="s">
        <v>3383</v>
      </c>
      <c r="F143" s="0" t="s">
        <v>3023</v>
      </c>
      <c r="G143" s="0" t="s">
        <v>3384</v>
      </c>
    </row>
    <row customHeight="1" ht="11.25">
      <c r="A144" s="373" t="s">
        <v>14</v>
      </c>
      <c r="B144" s="0" t="s">
        <v>3361</v>
      </c>
      <c r="C144" s="0" t="s">
        <v>3362</v>
      </c>
      <c r="D144" s="0" t="s">
        <v>3385</v>
      </c>
      <c r="E144" s="0" t="s">
        <v>3386</v>
      </c>
      <c r="F144" s="0" t="s">
        <v>3023</v>
      </c>
      <c r="G144" s="0" t="s">
        <v>3387</v>
      </c>
    </row>
    <row customHeight="1" ht="11.25">
      <c r="A145" s="373" t="s">
        <v>14</v>
      </c>
      <c r="B145" s="0" t="s">
        <v>3361</v>
      </c>
      <c r="C145" s="0" t="s">
        <v>3362</v>
      </c>
      <c r="D145" s="0" t="s">
        <v>3388</v>
      </c>
      <c r="E145" s="0" t="s">
        <v>3389</v>
      </c>
      <c r="F145" s="0" t="s">
        <v>3023</v>
      </c>
      <c r="G145" s="0" t="s">
        <v>3390</v>
      </c>
    </row>
    <row customHeight="1" ht="11.25">
      <c r="A146" s="373" t="s">
        <v>14</v>
      </c>
      <c r="B146" s="0" t="s">
        <v>3361</v>
      </c>
      <c r="C146" s="0" t="s">
        <v>3362</v>
      </c>
      <c r="D146" s="0" t="s">
        <v>3391</v>
      </c>
      <c r="E146" s="0" t="s">
        <v>3392</v>
      </c>
      <c r="F146" s="0" t="s">
        <v>3023</v>
      </c>
      <c r="G146" s="0" t="s">
        <v>3393</v>
      </c>
    </row>
    <row customHeight="1" ht="11.25">
      <c r="A147" s="373" t="s">
        <v>14</v>
      </c>
      <c r="B147" s="0" t="s">
        <v>3361</v>
      </c>
      <c r="C147" s="0" t="s">
        <v>3362</v>
      </c>
      <c r="D147" s="0" t="s">
        <v>3394</v>
      </c>
      <c r="E147" s="0" t="s">
        <v>3395</v>
      </c>
      <c r="F147" s="0" t="s">
        <v>3023</v>
      </c>
      <c r="G147" s="0" t="s">
        <v>3396</v>
      </c>
    </row>
    <row customHeight="1" ht="11.25">
      <c r="A148" s="373" t="s">
        <v>14</v>
      </c>
      <c r="B148" s="0" t="s">
        <v>3361</v>
      </c>
      <c r="C148" s="0" t="s">
        <v>3362</v>
      </c>
      <c r="D148" s="0" t="s">
        <v>3397</v>
      </c>
      <c r="E148" s="0" t="s">
        <v>3398</v>
      </c>
      <c r="F148" s="0" t="s">
        <v>3023</v>
      </c>
      <c r="G148" s="0" t="s">
        <v>3399</v>
      </c>
    </row>
    <row customHeight="1" ht="11.25">
      <c r="A149" s="373" t="s">
        <v>14</v>
      </c>
      <c r="B149" s="0" t="s">
        <v>3361</v>
      </c>
      <c r="C149" s="0" t="s">
        <v>3362</v>
      </c>
      <c r="D149" s="0" t="s">
        <v>3400</v>
      </c>
      <c r="E149" s="0" t="s">
        <v>3401</v>
      </c>
      <c r="F149" s="0" t="s">
        <v>3023</v>
      </c>
      <c r="G149" s="0" t="s">
        <v>3402</v>
      </c>
    </row>
    <row customHeight="1" ht="11.25">
      <c r="A150" s="373" t="s">
        <v>14</v>
      </c>
      <c r="B150" s="0" t="s">
        <v>3403</v>
      </c>
      <c r="C150" s="0" t="s">
        <v>3404</v>
      </c>
      <c r="D150" s="0" t="s">
        <v>3405</v>
      </c>
      <c r="E150" s="0" t="s">
        <v>3406</v>
      </c>
      <c r="F150" s="0" t="s">
        <v>3023</v>
      </c>
      <c r="G150" s="0" t="s">
        <v>3407</v>
      </c>
    </row>
    <row customHeight="1" ht="11.25">
      <c r="A151" s="373" t="s">
        <v>14</v>
      </c>
      <c r="B151" s="0" t="s">
        <v>3403</v>
      </c>
      <c r="C151" s="0" t="s">
        <v>3404</v>
      </c>
      <c r="D151" s="0" t="s">
        <v>3408</v>
      </c>
      <c r="E151" s="0" t="s">
        <v>3409</v>
      </c>
      <c r="F151" s="0" t="s">
        <v>3023</v>
      </c>
      <c r="G151" s="0" t="s">
        <v>3410</v>
      </c>
    </row>
    <row customHeight="1" ht="11.25">
      <c r="A152" s="373" t="s">
        <v>14</v>
      </c>
      <c r="B152" s="0" t="s">
        <v>3403</v>
      </c>
      <c r="C152" s="0" t="s">
        <v>3404</v>
      </c>
      <c r="D152" s="0" t="s">
        <v>3411</v>
      </c>
      <c r="E152" s="0" t="s">
        <v>3412</v>
      </c>
      <c r="F152" s="0" t="s">
        <v>3023</v>
      </c>
      <c r="G152" s="0" t="s">
        <v>3413</v>
      </c>
    </row>
    <row customHeight="1" ht="11.25">
      <c r="A153" s="373" t="s">
        <v>14</v>
      </c>
      <c r="B153" s="0" t="s">
        <v>3403</v>
      </c>
      <c r="C153" s="0" t="s">
        <v>3404</v>
      </c>
      <c r="D153" s="0" t="s">
        <v>3414</v>
      </c>
      <c r="E153" s="0" t="s">
        <v>3415</v>
      </c>
      <c r="F153" s="0" t="s">
        <v>3023</v>
      </c>
      <c r="G153" s="0" t="s">
        <v>3416</v>
      </c>
    </row>
    <row customHeight="1" ht="11.25">
      <c r="A154" s="373" t="s">
        <v>14</v>
      </c>
      <c r="B154" s="0" t="s">
        <v>3403</v>
      </c>
      <c r="C154" s="0" t="s">
        <v>3404</v>
      </c>
      <c r="D154" s="0" t="s">
        <v>3417</v>
      </c>
      <c r="E154" s="0" t="s">
        <v>3418</v>
      </c>
      <c r="F154" s="0" t="s">
        <v>3023</v>
      </c>
      <c r="G154" s="0" t="s">
        <v>3419</v>
      </c>
    </row>
    <row customHeight="1" ht="11.25">
      <c r="A155" s="373" t="s">
        <v>14</v>
      </c>
      <c r="B155" s="0" t="s">
        <v>3403</v>
      </c>
      <c r="C155" s="0" t="s">
        <v>3404</v>
      </c>
      <c r="D155" s="0" t="s">
        <v>3420</v>
      </c>
      <c r="E155" s="0" t="s">
        <v>3421</v>
      </c>
      <c r="F155" s="0" t="s">
        <v>3186</v>
      </c>
      <c r="G155" s="0" t="s">
        <v>3422</v>
      </c>
    </row>
    <row customHeight="1" ht="11.25">
      <c r="A156" s="373" t="s">
        <v>14</v>
      </c>
      <c r="B156" s="0" t="s">
        <v>3403</v>
      </c>
      <c r="C156" s="0" t="s">
        <v>3404</v>
      </c>
      <c r="D156" s="0" t="s">
        <v>3403</v>
      </c>
      <c r="E156" s="0" t="s">
        <v>3404</v>
      </c>
      <c r="F156" s="0" t="s">
        <v>3026</v>
      </c>
      <c r="G156" s="0" t="s">
        <v>3423</v>
      </c>
    </row>
    <row customHeight="1" ht="11.25">
      <c r="A157" s="373" t="s">
        <v>14</v>
      </c>
      <c r="B157" s="0" t="s">
        <v>3403</v>
      </c>
      <c r="C157" s="0" t="s">
        <v>3404</v>
      </c>
      <c r="D157" s="0" t="s">
        <v>3424</v>
      </c>
      <c r="E157" s="0" t="s">
        <v>3425</v>
      </c>
      <c r="F157" s="0" t="s">
        <v>3023</v>
      </c>
      <c r="G157" s="0" t="s">
        <v>3426</v>
      </c>
    </row>
    <row customHeight="1" ht="11.25">
      <c r="A158" s="373" t="s">
        <v>14</v>
      </c>
      <c r="B158" s="0" t="s">
        <v>3403</v>
      </c>
      <c r="C158" s="0" t="s">
        <v>3404</v>
      </c>
      <c r="D158" s="0" t="s">
        <v>3427</v>
      </c>
      <c r="E158" s="0" t="s">
        <v>3428</v>
      </c>
      <c r="F158" s="0" t="s">
        <v>3023</v>
      </c>
      <c r="G158" s="0" t="s">
        <v>3429</v>
      </c>
    </row>
    <row customHeight="1" ht="11.25">
      <c r="A159" s="373" t="s">
        <v>14</v>
      </c>
      <c r="B159" s="0" t="s">
        <v>3403</v>
      </c>
      <c r="C159" s="0" t="s">
        <v>3404</v>
      </c>
      <c r="D159" s="0" t="s">
        <v>3430</v>
      </c>
      <c r="E159" s="0" t="s">
        <v>3431</v>
      </c>
      <c r="F159" s="0" t="s">
        <v>3023</v>
      </c>
      <c r="G159" s="0" t="s">
        <v>3432</v>
      </c>
    </row>
    <row customHeight="1" ht="11.25">
      <c r="A160" s="373" t="s">
        <v>14</v>
      </c>
      <c r="B160" s="0" t="s">
        <v>3403</v>
      </c>
      <c r="C160" s="0" t="s">
        <v>3404</v>
      </c>
      <c r="D160" s="0" t="s">
        <v>3433</v>
      </c>
      <c r="E160" s="0" t="s">
        <v>3434</v>
      </c>
      <c r="F160" s="0" t="s">
        <v>3023</v>
      </c>
      <c r="G160" s="0" t="s">
        <v>3435</v>
      </c>
    </row>
    <row customHeight="1" ht="11.25">
      <c r="A161" s="373" t="s">
        <v>14</v>
      </c>
      <c r="B161" s="0" t="s">
        <v>3436</v>
      </c>
      <c r="C161" s="0" t="s">
        <v>3437</v>
      </c>
      <c r="D161" s="0" t="s">
        <v>3438</v>
      </c>
      <c r="E161" s="0" t="s">
        <v>3439</v>
      </c>
      <c r="F161" s="0" t="s">
        <v>3023</v>
      </c>
      <c r="G161" s="0" t="s">
        <v>3440</v>
      </c>
    </row>
    <row customHeight="1" ht="11.25">
      <c r="A162" s="373" t="s">
        <v>14</v>
      </c>
      <c r="B162" s="0" t="s">
        <v>3436</v>
      </c>
      <c r="C162" s="0" t="s">
        <v>3437</v>
      </c>
      <c r="D162" s="0" t="s">
        <v>3441</v>
      </c>
      <c r="E162" s="0" t="s">
        <v>3442</v>
      </c>
      <c r="F162" s="0" t="s">
        <v>3023</v>
      </c>
      <c r="G162" s="0" t="s">
        <v>3443</v>
      </c>
    </row>
    <row customHeight="1" ht="11.25">
      <c r="A163" s="373" t="s">
        <v>14</v>
      </c>
      <c r="B163" s="0" t="s">
        <v>3436</v>
      </c>
      <c r="C163" s="0" t="s">
        <v>3437</v>
      </c>
      <c r="D163" s="0" t="s">
        <v>3444</v>
      </c>
      <c r="E163" s="0" t="s">
        <v>3445</v>
      </c>
      <c r="F163" s="0" t="s">
        <v>3023</v>
      </c>
      <c r="G163" s="0" t="s">
        <v>3446</v>
      </c>
    </row>
    <row customHeight="1" ht="11.25">
      <c r="A164" s="373" t="s">
        <v>14</v>
      </c>
      <c r="B164" s="0" t="s">
        <v>3436</v>
      </c>
      <c r="C164" s="0" t="s">
        <v>3437</v>
      </c>
      <c r="D164" s="0" t="s">
        <v>3447</v>
      </c>
      <c r="E164" s="0" t="s">
        <v>3448</v>
      </c>
      <c r="F164" s="0" t="s">
        <v>3023</v>
      </c>
      <c r="G164" s="0" t="s">
        <v>3449</v>
      </c>
    </row>
    <row customHeight="1" ht="11.25">
      <c r="A165" s="373" t="s">
        <v>14</v>
      </c>
      <c r="B165" s="0" t="s">
        <v>3436</v>
      </c>
      <c r="C165" s="0" t="s">
        <v>3437</v>
      </c>
      <c r="D165" s="0" t="s">
        <v>3436</v>
      </c>
      <c r="E165" s="0" t="s">
        <v>3437</v>
      </c>
      <c r="F165" s="0" t="s">
        <v>3026</v>
      </c>
      <c r="G165" s="0" t="s">
        <v>3450</v>
      </c>
    </row>
    <row customHeight="1" ht="11.25">
      <c r="A166" s="373" t="s">
        <v>14</v>
      </c>
      <c r="B166" s="0" t="s">
        <v>3436</v>
      </c>
      <c r="C166" s="0" t="s">
        <v>3437</v>
      </c>
      <c r="D166" s="0" t="s">
        <v>3451</v>
      </c>
      <c r="E166" s="0" t="s">
        <v>3452</v>
      </c>
      <c r="F166" s="0" t="s">
        <v>3023</v>
      </c>
      <c r="G166" s="0" t="s">
        <v>3453</v>
      </c>
    </row>
    <row customHeight="1" ht="11.25">
      <c r="A167" s="373" t="s">
        <v>14</v>
      </c>
      <c r="B167" s="0" t="s">
        <v>3436</v>
      </c>
      <c r="C167" s="0" t="s">
        <v>3437</v>
      </c>
      <c r="D167" s="0" t="s">
        <v>3454</v>
      </c>
      <c r="E167" s="0" t="s">
        <v>3455</v>
      </c>
      <c r="F167" s="0" t="s">
        <v>3023</v>
      </c>
      <c r="G167" s="0" t="s">
        <v>3456</v>
      </c>
    </row>
    <row customHeight="1" ht="11.25">
      <c r="A168" s="373" t="s">
        <v>14</v>
      </c>
      <c r="B168" s="0" t="s">
        <v>3457</v>
      </c>
      <c r="C168" s="0" t="s">
        <v>3458</v>
      </c>
      <c r="D168" s="0" t="s">
        <v>3459</v>
      </c>
      <c r="E168" s="0" t="s">
        <v>3460</v>
      </c>
      <c r="F168" s="0" t="s">
        <v>3023</v>
      </c>
      <c r="G168" s="0" t="s">
        <v>3461</v>
      </c>
    </row>
    <row customHeight="1" ht="11.25">
      <c r="A169" s="373" t="s">
        <v>14</v>
      </c>
      <c r="B169" s="0" t="s">
        <v>3457</v>
      </c>
      <c r="C169" s="0" t="s">
        <v>3458</v>
      </c>
      <c r="D169" s="0" t="s">
        <v>3462</v>
      </c>
      <c r="E169" s="0" t="s">
        <v>3463</v>
      </c>
      <c r="F169" s="0" t="s">
        <v>3023</v>
      </c>
      <c r="G169" s="0" t="s">
        <v>3464</v>
      </c>
    </row>
    <row customHeight="1" ht="11.25">
      <c r="A170" s="373" t="s">
        <v>14</v>
      </c>
      <c r="B170" s="0" t="s">
        <v>3457</v>
      </c>
      <c r="C170" s="0" t="s">
        <v>3458</v>
      </c>
      <c r="D170" s="0" t="s">
        <v>3465</v>
      </c>
      <c r="E170" s="0" t="s">
        <v>3466</v>
      </c>
      <c r="F170" s="0" t="s">
        <v>3023</v>
      </c>
      <c r="G170" s="0" t="s">
        <v>3467</v>
      </c>
    </row>
    <row customHeight="1" ht="11.25">
      <c r="A171" s="373" t="s">
        <v>14</v>
      </c>
      <c r="B171" s="0" t="s">
        <v>3457</v>
      </c>
      <c r="C171" s="0" t="s">
        <v>3458</v>
      </c>
      <c r="D171" s="0" t="s">
        <v>3468</v>
      </c>
      <c r="E171" s="0" t="s">
        <v>3469</v>
      </c>
      <c r="F171" s="0" t="s">
        <v>3023</v>
      </c>
      <c r="G171" s="0" t="s">
        <v>3470</v>
      </c>
    </row>
    <row customHeight="1" ht="11.25">
      <c r="A172" s="373" t="s">
        <v>14</v>
      </c>
      <c r="B172" s="0" t="s">
        <v>3457</v>
      </c>
      <c r="C172" s="0" t="s">
        <v>3458</v>
      </c>
      <c r="D172" s="0" t="s">
        <v>3471</v>
      </c>
      <c r="E172" s="0" t="s">
        <v>3472</v>
      </c>
      <c r="F172" s="0" t="s">
        <v>3023</v>
      </c>
      <c r="G172" s="0" t="s">
        <v>3473</v>
      </c>
    </row>
    <row customHeight="1" ht="11.25">
      <c r="A173" s="373" t="s">
        <v>14</v>
      </c>
      <c r="B173" s="0" t="s">
        <v>3457</v>
      </c>
      <c r="C173" s="0" t="s">
        <v>3458</v>
      </c>
      <c r="D173" s="0" t="s">
        <v>3474</v>
      </c>
      <c r="E173" s="0" t="s">
        <v>3475</v>
      </c>
      <c r="F173" s="0" t="s">
        <v>3023</v>
      </c>
      <c r="G173" s="0" t="s">
        <v>3476</v>
      </c>
    </row>
    <row customHeight="1" ht="11.25">
      <c r="A174" s="373" t="s">
        <v>14</v>
      </c>
      <c r="B174" s="0" t="s">
        <v>3457</v>
      </c>
      <c r="C174" s="0" t="s">
        <v>3458</v>
      </c>
      <c r="D174" s="0" t="s">
        <v>3477</v>
      </c>
      <c r="E174" s="0" t="s">
        <v>3478</v>
      </c>
      <c r="F174" s="0" t="s">
        <v>3023</v>
      </c>
      <c r="G174" s="0" t="s">
        <v>3479</v>
      </c>
    </row>
    <row customHeight="1" ht="11.25">
      <c r="A175" s="373" t="s">
        <v>14</v>
      </c>
      <c r="B175" s="0" t="s">
        <v>3457</v>
      </c>
      <c r="C175" s="0" t="s">
        <v>3458</v>
      </c>
      <c r="D175" s="0" t="s">
        <v>3480</v>
      </c>
      <c r="E175" s="0" t="s">
        <v>3481</v>
      </c>
      <c r="F175" s="0" t="s">
        <v>3023</v>
      </c>
      <c r="G175" s="0" t="s">
        <v>3482</v>
      </c>
    </row>
    <row customHeight="1" ht="11.25">
      <c r="A176" s="373" t="s">
        <v>14</v>
      </c>
      <c r="B176" s="0" t="s">
        <v>3457</v>
      </c>
      <c r="C176" s="0" t="s">
        <v>3458</v>
      </c>
      <c r="D176" s="0" t="s">
        <v>3483</v>
      </c>
      <c r="E176" s="0" t="s">
        <v>3484</v>
      </c>
      <c r="F176" s="0" t="s">
        <v>3023</v>
      </c>
      <c r="G176" s="0" t="s">
        <v>3485</v>
      </c>
    </row>
    <row customHeight="1" ht="11.25">
      <c r="A177" s="373" t="s">
        <v>14</v>
      </c>
      <c r="B177" s="0" t="s">
        <v>3457</v>
      </c>
      <c r="C177" s="0" t="s">
        <v>3458</v>
      </c>
      <c r="D177" s="0" t="s">
        <v>3486</v>
      </c>
      <c r="E177" s="0" t="s">
        <v>3487</v>
      </c>
      <c r="F177" s="0" t="s">
        <v>3023</v>
      </c>
      <c r="G177" s="0" t="s">
        <v>3488</v>
      </c>
    </row>
    <row customHeight="1" ht="11.25">
      <c r="A178" s="373" t="s">
        <v>14</v>
      </c>
      <c r="B178" s="0" t="s">
        <v>3457</v>
      </c>
      <c r="C178" s="0" t="s">
        <v>3458</v>
      </c>
      <c r="D178" s="0" t="s">
        <v>3489</v>
      </c>
      <c r="E178" s="0" t="s">
        <v>3490</v>
      </c>
      <c r="F178" s="0" t="s">
        <v>3023</v>
      </c>
      <c r="G178" s="0" t="s">
        <v>3491</v>
      </c>
    </row>
    <row customHeight="1" ht="11.25">
      <c r="A179" s="373" t="s">
        <v>14</v>
      </c>
      <c r="B179" s="0" t="s">
        <v>3457</v>
      </c>
      <c r="C179" s="0" t="s">
        <v>3458</v>
      </c>
      <c r="D179" s="0" t="s">
        <v>3457</v>
      </c>
      <c r="E179" s="0" t="s">
        <v>3458</v>
      </c>
      <c r="F179" s="0" t="s">
        <v>3026</v>
      </c>
      <c r="G179" s="0" t="s">
        <v>3492</v>
      </c>
    </row>
    <row customHeight="1" ht="11.25">
      <c r="A180" s="373" t="s">
        <v>14</v>
      </c>
      <c r="B180" s="0" t="s">
        <v>3457</v>
      </c>
      <c r="C180" s="0" t="s">
        <v>3458</v>
      </c>
      <c r="D180" s="0" t="s">
        <v>3493</v>
      </c>
      <c r="E180" s="0" t="s">
        <v>3494</v>
      </c>
      <c r="F180" s="0" t="s">
        <v>3029</v>
      </c>
      <c r="G180" s="0" t="s">
        <v>3495</v>
      </c>
    </row>
    <row customHeight="1" ht="11.25">
      <c r="A181" s="373" t="s">
        <v>14</v>
      </c>
      <c r="B181" s="0" t="s">
        <v>3457</v>
      </c>
      <c r="C181" s="0" t="s">
        <v>3458</v>
      </c>
      <c r="D181" s="0" t="s">
        <v>3496</v>
      </c>
      <c r="E181" s="0" t="s">
        <v>3497</v>
      </c>
      <c r="F181" s="0" t="s">
        <v>3023</v>
      </c>
      <c r="G181" s="0" t="s">
        <v>3498</v>
      </c>
    </row>
    <row customHeight="1" ht="11.25">
      <c r="A182" s="373" t="s">
        <v>14</v>
      </c>
      <c r="B182" s="0" t="s">
        <v>3457</v>
      </c>
      <c r="C182" s="0" t="s">
        <v>3458</v>
      </c>
      <c r="D182" s="0" t="s">
        <v>3499</v>
      </c>
      <c r="E182" s="0" t="s">
        <v>3500</v>
      </c>
      <c r="F182" s="0" t="s">
        <v>3023</v>
      </c>
      <c r="G182" s="0" t="s">
        <v>3501</v>
      </c>
    </row>
    <row customHeight="1" ht="11.25">
      <c r="A183" s="373" t="s">
        <v>14</v>
      </c>
      <c r="B183" s="0" t="s">
        <v>3457</v>
      </c>
      <c r="C183" s="0" t="s">
        <v>3458</v>
      </c>
      <c r="D183" s="0" t="s">
        <v>3502</v>
      </c>
      <c r="E183" s="0" t="s">
        <v>3503</v>
      </c>
      <c r="F183" s="0" t="s">
        <v>3023</v>
      </c>
      <c r="G183" s="0" t="s">
        <v>3504</v>
      </c>
    </row>
    <row customHeight="1" ht="11.25">
      <c r="A184" s="373" t="s">
        <v>14</v>
      </c>
      <c r="B184" s="0" t="s">
        <v>3457</v>
      </c>
      <c r="C184" s="0" t="s">
        <v>3458</v>
      </c>
      <c r="D184" s="0" t="s">
        <v>3505</v>
      </c>
      <c r="E184" s="0" t="s">
        <v>3506</v>
      </c>
      <c r="F184" s="0" t="s">
        <v>3023</v>
      </c>
      <c r="G184" s="0" t="s">
        <v>3507</v>
      </c>
    </row>
    <row customHeight="1" ht="11.25">
      <c r="A185" s="373" t="s">
        <v>14</v>
      </c>
      <c r="B185" s="0" t="s">
        <v>3457</v>
      </c>
      <c r="C185" s="0" t="s">
        <v>3458</v>
      </c>
      <c r="D185" s="0" t="s">
        <v>3508</v>
      </c>
      <c r="E185" s="0" t="s">
        <v>3509</v>
      </c>
      <c r="F185" s="0" t="s">
        <v>3023</v>
      </c>
      <c r="G185" s="0" t="s">
        <v>3510</v>
      </c>
    </row>
    <row customHeight="1" ht="11.25">
      <c r="A186" s="373" t="s">
        <v>14</v>
      </c>
      <c r="B186" s="0" t="s">
        <v>3511</v>
      </c>
      <c r="C186" s="0" t="s">
        <v>3512</v>
      </c>
      <c r="D186" s="0" t="s">
        <v>3513</v>
      </c>
      <c r="E186" s="0" t="s">
        <v>3514</v>
      </c>
      <c r="F186" s="0" t="s">
        <v>3023</v>
      </c>
      <c r="G186" s="0" t="s">
        <v>3515</v>
      </c>
    </row>
    <row customHeight="1" ht="11.25">
      <c r="A187" s="373" t="s">
        <v>14</v>
      </c>
      <c r="B187" s="0" t="s">
        <v>3511</v>
      </c>
      <c r="C187" s="0" t="s">
        <v>3512</v>
      </c>
      <c r="D187" s="0" t="s">
        <v>3516</v>
      </c>
      <c r="E187" s="0" t="s">
        <v>3517</v>
      </c>
      <c r="F187" s="0" t="s">
        <v>3023</v>
      </c>
      <c r="G187" s="0" t="s">
        <v>3518</v>
      </c>
    </row>
    <row customHeight="1" ht="11.25">
      <c r="A188" s="373" t="s">
        <v>14</v>
      </c>
      <c r="B188" s="0" t="s">
        <v>3511</v>
      </c>
      <c r="C188" s="0" t="s">
        <v>3512</v>
      </c>
      <c r="D188" s="0" t="s">
        <v>3519</v>
      </c>
      <c r="E188" s="0" t="s">
        <v>3520</v>
      </c>
      <c r="F188" s="0" t="s">
        <v>3023</v>
      </c>
      <c r="G188" s="0" t="s">
        <v>3521</v>
      </c>
    </row>
    <row customHeight="1" ht="11.25">
      <c r="A189" s="373" t="s">
        <v>14</v>
      </c>
      <c r="B189" s="0" t="s">
        <v>3511</v>
      </c>
      <c r="C189" s="0" t="s">
        <v>3512</v>
      </c>
      <c r="D189" s="0" t="s">
        <v>3522</v>
      </c>
      <c r="E189" s="0" t="s">
        <v>3523</v>
      </c>
      <c r="F189" s="0" t="s">
        <v>3023</v>
      </c>
      <c r="G189" s="0" t="s">
        <v>3524</v>
      </c>
    </row>
    <row customHeight="1" ht="11.25">
      <c r="A190" s="373" t="s">
        <v>14</v>
      </c>
      <c r="B190" s="0" t="s">
        <v>3511</v>
      </c>
      <c r="C190" s="0" t="s">
        <v>3512</v>
      </c>
      <c r="D190" s="0" t="s">
        <v>3525</v>
      </c>
      <c r="E190" s="0" t="s">
        <v>3526</v>
      </c>
      <c r="F190" s="0" t="s">
        <v>3023</v>
      </c>
      <c r="G190" s="0" t="s">
        <v>3527</v>
      </c>
    </row>
    <row customHeight="1" ht="11.25">
      <c r="A191" s="373" t="s">
        <v>14</v>
      </c>
      <c r="B191" s="0" t="s">
        <v>3511</v>
      </c>
      <c r="C191" s="0" t="s">
        <v>3512</v>
      </c>
      <c r="D191" s="0" t="s">
        <v>3528</v>
      </c>
      <c r="E191" s="0" t="s">
        <v>3529</v>
      </c>
      <c r="F191" s="0" t="s">
        <v>3023</v>
      </c>
      <c r="G191" s="0" t="s">
        <v>3530</v>
      </c>
    </row>
    <row customHeight="1" ht="11.25">
      <c r="A192" s="373" t="s">
        <v>14</v>
      </c>
      <c r="B192" s="0" t="s">
        <v>3511</v>
      </c>
      <c r="C192" s="0" t="s">
        <v>3512</v>
      </c>
      <c r="D192" s="0" t="s">
        <v>3531</v>
      </c>
      <c r="E192" s="0" t="s">
        <v>3532</v>
      </c>
      <c r="F192" s="0" t="s">
        <v>3023</v>
      </c>
      <c r="G192" s="0" t="s">
        <v>3533</v>
      </c>
    </row>
    <row customHeight="1" ht="11.25">
      <c r="A193" s="373" t="s">
        <v>14</v>
      </c>
      <c r="B193" s="0" t="s">
        <v>3511</v>
      </c>
      <c r="C193" s="0" t="s">
        <v>3512</v>
      </c>
      <c r="D193" s="0" t="s">
        <v>3534</v>
      </c>
      <c r="E193" s="0" t="s">
        <v>3535</v>
      </c>
      <c r="F193" s="0" t="s">
        <v>3023</v>
      </c>
      <c r="G193" s="0" t="s">
        <v>3536</v>
      </c>
    </row>
    <row customHeight="1" ht="11.25">
      <c r="A194" s="373" t="s">
        <v>14</v>
      </c>
      <c r="B194" s="0" t="s">
        <v>3511</v>
      </c>
      <c r="C194" s="0" t="s">
        <v>3512</v>
      </c>
      <c r="D194" s="0" t="s">
        <v>3537</v>
      </c>
      <c r="E194" s="0" t="s">
        <v>3538</v>
      </c>
      <c r="F194" s="0" t="s">
        <v>3023</v>
      </c>
      <c r="G194" s="0" t="s">
        <v>3539</v>
      </c>
    </row>
    <row customHeight="1" ht="11.25">
      <c r="A195" s="373" t="s">
        <v>14</v>
      </c>
      <c r="B195" s="0" t="s">
        <v>3511</v>
      </c>
      <c r="C195" s="0" t="s">
        <v>3512</v>
      </c>
      <c r="D195" s="0" t="s">
        <v>3540</v>
      </c>
      <c r="E195" s="0" t="s">
        <v>3541</v>
      </c>
      <c r="F195" s="0" t="s">
        <v>3023</v>
      </c>
      <c r="G195" s="0" t="s">
        <v>3542</v>
      </c>
    </row>
    <row customHeight="1" ht="11.25">
      <c r="A196" s="373" t="s">
        <v>14</v>
      </c>
      <c r="B196" s="0" t="s">
        <v>3511</v>
      </c>
      <c r="C196" s="0" t="s">
        <v>3512</v>
      </c>
      <c r="D196" s="0" t="s">
        <v>3543</v>
      </c>
      <c r="E196" s="0" t="s">
        <v>3544</v>
      </c>
      <c r="F196" s="0" t="s">
        <v>3023</v>
      </c>
      <c r="G196" s="0" t="s">
        <v>3545</v>
      </c>
    </row>
    <row customHeight="1" ht="11.25">
      <c r="A197" s="373" t="s">
        <v>14</v>
      </c>
      <c r="B197" s="0" t="s">
        <v>3511</v>
      </c>
      <c r="C197" s="0" t="s">
        <v>3512</v>
      </c>
      <c r="D197" s="0" t="s">
        <v>3546</v>
      </c>
      <c r="E197" s="0" t="s">
        <v>3547</v>
      </c>
      <c r="F197" s="0" t="s">
        <v>3023</v>
      </c>
      <c r="G197" s="0" t="s">
        <v>3548</v>
      </c>
    </row>
    <row customHeight="1" ht="11.25">
      <c r="A198" s="373" t="s">
        <v>14</v>
      </c>
      <c r="B198" s="0" t="s">
        <v>3511</v>
      </c>
      <c r="C198" s="0" t="s">
        <v>3512</v>
      </c>
      <c r="D198" s="0" t="s">
        <v>3549</v>
      </c>
      <c r="E198" s="0" t="s">
        <v>3550</v>
      </c>
      <c r="F198" s="0" t="s">
        <v>3023</v>
      </c>
      <c r="G198" s="0" t="s">
        <v>3551</v>
      </c>
    </row>
    <row customHeight="1" ht="11.25">
      <c r="A199" s="373" t="s">
        <v>14</v>
      </c>
      <c r="B199" s="0" t="s">
        <v>3511</v>
      </c>
      <c r="C199" s="0" t="s">
        <v>3512</v>
      </c>
      <c r="D199" s="0" t="s">
        <v>3552</v>
      </c>
      <c r="E199" s="0" t="s">
        <v>3553</v>
      </c>
      <c r="F199" s="0" t="s">
        <v>3023</v>
      </c>
      <c r="G199" s="0" t="s">
        <v>3554</v>
      </c>
    </row>
    <row customHeight="1" ht="11.25">
      <c r="A200" s="373" t="s">
        <v>14</v>
      </c>
      <c r="B200" s="0" t="s">
        <v>3511</v>
      </c>
      <c r="C200" s="0" t="s">
        <v>3512</v>
      </c>
      <c r="D200" s="0" t="s">
        <v>3555</v>
      </c>
      <c r="E200" s="0" t="s">
        <v>3556</v>
      </c>
      <c r="F200" s="0" t="s">
        <v>3023</v>
      </c>
      <c r="G200" s="0" t="s">
        <v>3557</v>
      </c>
    </row>
    <row customHeight="1" ht="11.25">
      <c r="A201" s="373" t="s">
        <v>14</v>
      </c>
      <c r="B201" s="0" t="s">
        <v>3511</v>
      </c>
      <c r="C201" s="0" t="s">
        <v>3512</v>
      </c>
      <c r="D201" s="0" t="s">
        <v>3558</v>
      </c>
      <c r="E201" s="0" t="s">
        <v>3559</v>
      </c>
      <c r="F201" s="0" t="s">
        <v>3023</v>
      </c>
      <c r="G201" s="0" t="s">
        <v>3560</v>
      </c>
    </row>
    <row customHeight="1" ht="11.25">
      <c r="A202" s="373" t="s">
        <v>14</v>
      </c>
      <c r="B202" s="0" t="s">
        <v>3511</v>
      </c>
      <c r="C202" s="0" t="s">
        <v>3512</v>
      </c>
      <c r="D202" s="0" t="s">
        <v>3561</v>
      </c>
      <c r="E202" s="0" t="s">
        <v>3562</v>
      </c>
      <c r="F202" s="0" t="s">
        <v>3023</v>
      </c>
      <c r="G202" s="0" t="s">
        <v>3563</v>
      </c>
    </row>
    <row customHeight="1" ht="11.25">
      <c r="A203" s="373" t="s">
        <v>14</v>
      </c>
      <c r="B203" s="0" t="s">
        <v>3511</v>
      </c>
      <c r="C203" s="0" t="s">
        <v>3512</v>
      </c>
      <c r="D203" s="0" t="s">
        <v>3511</v>
      </c>
      <c r="E203" s="0" t="s">
        <v>3512</v>
      </c>
      <c r="F203" s="0" t="s">
        <v>3026</v>
      </c>
      <c r="G203" s="0" t="s">
        <v>3564</v>
      </c>
    </row>
    <row customHeight="1" ht="11.25">
      <c r="A204" s="373" t="s">
        <v>14</v>
      </c>
      <c r="B204" s="0" t="s">
        <v>3511</v>
      </c>
      <c r="C204" s="0" t="s">
        <v>3512</v>
      </c>
      <c r="D204" s="0" t="s">
        <v>3565</v>
      </c>
      <c r="E204" s="0" t="s">
        <v>3566</v>
      </c>
      <c r="F204" s="0" t="s">
        <v>3029</v>
      </c>
      <c r="G204" s="0" t="s">
        <v>3567</v>
      </c>
    </row>
    <row customHeight="1" ht="11.25">
      <c r="A205" s="373" t="s">
        <v>14</v>
      </c>
      <c r="B205" s="0" t="s">
        <v>3511</v>
      </c>
      <c r="C205" s="0" t="s">
        <v>3512</v>
      </c>
      <c r="D205" s="0" t="s">
        <v>3568</v>
      </c>
      <c r="E205" s="0" t="s">
        <v>3569</v>
      </c>
      <c r="F205" s="0" t="s">
        <v>3023</v>
      </c>
      <c r="G205" s="0" t="s">
        <v>3570</v>
      </c>
    </row>
    <row customHeight="1" ht="11.25">
      <c r="A206" s="373" t="s">
        <v>14</v>
      </c>
      <c r="B206" s="0" t="s">
        <v>3511</v>
      </c>
      <c r="C206" s="0" t="s">
        <v>3512</v>
      </c>
      <c r="D206" s="0" t="s">
        <v>3571</v>
      </c>
      <c r="E206" s="0" t="s">
        <v>3572</v>
      </c>
      <c r="F206" s="0" t="s">
        <v>3023</v>
      </c>
      <c r="G206" s="0" t="s">
        <v>3573</v>
      </c>
    </row>
    <row customHeight="1" ht="11.25">
      <c r="A207" s="373" t="s">
        <v>14</v>
      </c>
      <c r="B207" s="0" t="s">
        <v>3511</v>
      </c>
      <c r="C207" s="0" t="s">
        <v>3512</v>
      </c>
      <c r="D207" s="0" t="s">
        <v>3574</v>
      </c>
      <c r="E207" s="0" t="s">
        <v>3575</v>
      </c>
      <c r="F207" s="0" t="s">
        <v>3023</v>
      </c>
      <c r="G207" s="0" t="s">
        <v>3576</v>
      </c>
    </row>
    <row customHeight="1" ht="11.25">
      <c r="A208" s="373" t="s">
        <v>14</v>
      </c>
      <c r="B208" s="0" t="s">
        <v>3511</v>
      </c>
      <c r="C208" s="0" t="s">
        <v>3512</v>
      </c>
      <c r="D208" s="0" t="s">
        <v>3577</v>
      </c>
      <c r="E208" s="0" t="s">
        <v>3578</v>
      </c>
      <c r="F208" s="0" t="s">
        <v>3023</v>
      </c>
      <c r="G208" s="0" t="s">
        <v>3579</v>
      </c>
    </row>
    <row customHeight="1" ht="11.25">
      <c r="A209" s="373" t="s">
        <v>14</v>
      </c>
      <c r="B209" s="0" t="s">
        <v>3580</v>
      </c>
      <c r="C209" s="0" t="s">
        <v>3581</v>
      </c>
      <c r="D209" s="0" t="s">
        <v>3582</v>
      </c>
      <c r="E209" s="0" t="s">
        <v>3583</v>
      </c>
      <c r="F209" s="0" t="s">
        <v>3186</v>
      </c>
      <c r="G209" s="0" t="s">
        <v>3584</v>
      </c>
    </row>
    <row customHeight="1" ht="11.25">
      <c r="A210" s="373" t="s">
        <v>14</v>
      </c>
      <c r="B210" s="0" t="s">
        <v>3580</v>
      </c>
      <c r="C210" s="0" t="s">
        <v>3581</v>
      </c>
      <c r="D210" s="0" t="s">
        <v>3585</v>
      </c>
      <c r="E210" s="0" t="s">
        <v>3586</v>
      </c>
      <c r="F210" s="0" t="s">
        <v>3023</v>
      </c>
      <c r="G210" s="0" t="s">
        <v>3587</v>
      </c>
    </row>
    <row customHeight="1" ht="11.25">
      <c r="A211" s="373" t="s">
        <v>14</v>
      </c>
      <c r="B211" s="0" t="s">
        <v>3580</v>
      </c>
      <c r="C211" s="0" t="s">
        <v>3581</v>
      </c>
      <c r="D211" s="0" t="s">
        <v>3588</v>
      </c>
      <c r="E211" s="0" t="s">
        <v>3589</v>
      </c>
      <c r="F211" s="0" t="s">
        <v>3023</v>
      </c>
      <c r="G211" s="0" t="s">
        <v>3590</v>
      </c>
    </row>
    <row customHeight="1" ht="11.25">
      <c r="A212" s="373" t="s">
        <v>14</v>
      </c>
      <c r="B212" s="0" t="s">
        <v>3580</v>
      </c>
      <c r="C212" s="0" t="s">
        <v>3581</v>
      </c>
      <c r="D212" s="0" t="s">
        <v>3591</v>
      </c>
      <c r="E212" s="0" t="s">
        <v>3592</v>
      </c>
      <c r="F212" s="0" t="s">
        <v>3023</v>
      </c>
      <c r="G212" s="0" t="s">
        <v>3593</v>
      </c>
    </row>
    <row customHeight="1" ht="11.25">
      <c r="A213" s="373" t="s">
        <v>14</v>
      </c>
      <c r="B213" s="0" t="s">
        <v>3580</v>
      </c>
      <c r="C213" s="0" t="s">
        <v>3581</v>
      </c>
      <c r="D213" s="0" t="s">
        <v>3594</v>
      </c>
      <c r="E213" s="0" t="s">
        <v>3595</v>
      </c>
      <c r="F213" s="0" t="s">
        <v>3023</v>
      </c>
      <c r="G213" s="0" t="s">
        <v>3596</v>
      </c>
    </row>
    <row customHeight="1" ht="11.25">
      <c r="A214" s="373" t="s">
        <v>14</v>
      </c>
      <c r="B214" s="0" t="s">
        <v>3580</v>
      </c>
      <c r="C214" s="0" t="s">
        <v>3581</v>
      </c>
      <c r="D214" s="0" t="s">
        <v>3597</v>
      </c>
      <c r="E214" s="0" t="s">
        <v>3598</v>
      </c>
      <c r="F214" s="0" t="s">
        <v>3023</v>
      </c>
      <c r="G214" s="0" t="s">
        <v>3599</v>
      </c>
    </row>
    <row customHeight="1" ht="11.25">
      <c r="A215" s="373" t="s">
        <v>14</v>
      </c>
      <c r="B215" s="0" t="s">
        <v>3580</v>
      </c>
      <c r="C215" s="0" t="s">
        <v>3581</v>
      </c>
      <c r="D215" s="0" t="s">
        <v>3600</v>
      </c>
      <c r="E215" s="0" t="s">
        <v>3601</v>
      </c>
      <c r="F215" s="0" t="s">
        <v>3023</v>
      </c>
      <c r="G215" s="0" t="s">
        <v>3602</v>
      </c>
    </row>
    <row customHeight="1" ht="11.25">
      <c r="A216" s="373" t="s">
        <v>14</v>
      </c>
      <c r="B216" s="0" t="s">
        <v>3580</v>
      </c>
      <c r="C216" s="0" t="s">
        <v>3581</v>
      </c>
      <c r="D216" s="0" t="s">
        <v>3580</v>
      </c>
      <c r="E216" s="0" t="s">
        <v>3581</v>
      </c>
      <c r="F216" s="0" t="s">
        <v>3026</v>
      </c>
      <c r="G216" s="0" t="s">
        <v>3603</v>
      </c>
    </row>
    <row customHeight="1" ht="11.25">
      <c r="A217" s="373" t="s">
        <v>14</v>
      </c>
      <c r="B217" s="0" t="s">
        <v>3580</v>
      </c>
      <c r="C217" s="0" t="s">
        <v>3581</v>
      </c>
      <c r="D217" s="0" t="s">
        <v>3604</v>
      </c>
      <c r="E217" s="0" t="s">
        <v>3605</v>
      </c>
      <c r="F217" s="0" t="s">
        <v>3029</v>
      </c>
      <c r="G217" s="0" t="s">
        <v>3606</v>
      </c>
    </row>
    <row customHeight="1" ht="11.25">
      <c r="A218" s="373" t="s">
        <v>14</v>
      </c>
      <c r="B218" s="0" t="s">
        <v>3580</v>
      </c>
      <c r="C218" s="0" t="s">
        <v>3581</v>
      </c>
      <c r="D218" s="0" t="s">
        <v>3607</v>
      </c>
      <c r="E218" s="0" t="s">
        <v>3608</v>
      </c>
      <c r="F218" s="0" t="s">
        <v>3023</v>
      </c>
      <c r="G218" s="0" t="s">
        <v>3609</v>
      </c>
    </row>
    <row customHeight="1" ht="11.25">
      <c r="A219" s="373" t="s">
        <v>14</v>
      </c>
      <c r="B219" s="0" t="s">
        <v>3580</v>
      </c>
      <c r="C219" s="0" t="s">
        <v>3581</v>
      </c>
      <c r="D219" s="0" t="s">
        <v>3610</v>
      </c>
      <c r="E219" s="0" t="s">
        <v>3611</v>
      </c>
      <c r="F219" s="0" t="s">
        <v>3023</v>
      </c>
      <c r="G219" s="0" t="s">
        <v>3612</v>
      </c>
    </row>
    <row customHeight="1" ht="11.25">
      <c r="A220" s="373" t="s">
        <v>14</v>
      </c>
      <c r="B220" s="0" t="s">
        <v>3613</v>
      </c>
      <c r="C220" s="0" t="s">
        <v>3614</v>
      </c>
      <c r="D220" s="0" t="s">
        <v>3615</v>
      </c>
      <c r="E220" s="0" t="s">
        <v>3616</v>
      </c>
      <c r="F220" s="0" t="s">
        <v>3023</v>
      </c>
      <c r="G220" s="0" t="s">
        <v>3617</v>
      </c>
    </row>
    <row customHeight="1" ht="11.25">
      <c r="A221" s="373" t="s">
        <v>14</v>
      </c>
      <c r="B221" s="0" t="s">
        <v>3613</v>
      </c>
      <c r="C221" s="0" t="s">
        <v>3614</v>
      </c>
      <c r="D221" s="0" t="s">
        <v>3618</v>
      </c>
      <c r="E221" s="0" t="s">
        <v>3619</v>
      </c>
      <c r="F221" s="0" t="s">
        <v>3023</v>
      </c>
      <c r="G221" s="0" t="s">
        <v>3620</v>
      </c>
    </row>
    <row customHeight="1" ht="11.25">
      <c r="A222" s="373" t="s">
        <v>14</v>
      </c>
      <c r="B222" s="0" t="s">
        <v>3613</v>
      </c>
      <c r="C222" s="0" t="s">
        <v>3614</v>
      </c>
      <c r="D222" s="0" t="s">
        <v>3621</v>
      </c>
      <c r="E222" s="0" t="s">
        <v>3622</v>
      </c>
      <c r="F222" s="0" t="s">
        <v>3023</v>
      </c>
      <c r="G222" s="0" t="s">
        <v>3623</v>
      </c>
    </row>
    <row customHeight="1" ht="11.25">
      <c r="A223" s="373" t="s">
        <v>14</v>
      </c>
      <c r="B223" s="0" t="s">
        <v>3613</v>
      </c>
      <c r="C223" s="0" t="s">
        <v>3614</v>
      </c>
      <c r="D223" s="0" t="s">
        <v>3624</v>
      </c>
      <c r="E223" s="0" t="s">
        <v>3625</v>
      </c>
      <c r="F223" s="0" t="s">
        <v>3023</v>
      </c>
      <c r="G223" s="0" t="s">
        <v>3626</v>
      </c>
    </row>
    <row customHeight="1" ht="11.25">
      <c r="A224" s="373" t="s">
        <v>14</v>
      </c>
      <c r="B224" s="0" t="s">
        <v>3613</v>
      </c>
      <c r="C224" s="0" t="s">
        <v>3614</v>
      </c>
      <c r="D224" s="0" t="s">
        <v>3627</v>
      </c>
      <c r="E224" s="0" t="s">
        <v>3628</v>
      </c>
      <c r="F224" s="0" t="s">
        <v>3023</v>
      </c>
      <c r="G224" s="0" t="s">
        <v>3629</v>
      </c>
    </row>
    <row customHeight="1" ht="11.25">
      <c r="A225" s="373" t="s">
        <v>14</v>
      </c>
      <c r="B225" s="0" t="s">
        <v>3613</v>
      </c>
      <c r="C225" s="0" t="s">
        <v>3614</v>
      </c>
      <c r="D225" s="0" t="s">
        <v>3630</v>
      </c>
      <c r="E225" s="0" t="s">
        <v>3631</v>
      </c>
      <c r="F225" s="0" t="s">
        <v>3023</v>
      </c>
      <c r="G225" s="0" t="s">
        <v>3632</v>
      </c>
    </row>
    <row customHeight="1" ht="11.25">
      <c r="A226" s="373" t="s">
        <v>14</v>
      </c>
      <c r="B226" s="0" t="s">
        <v>3613</v>
      </c>
      <c r="C226" s="0" t="s">
        <v>3614</v>
      </c>
      <c r="D226" s="0" t="s">
        <v>3633</v>
      </c>
      <c r="E226" s="0" t="s">
        <v>3634</v>
      </c>
      <c r="F226" s="0" t="s">
        <v>3023</v>
      </c>
      <c r="G226" s="0" t="s">
        <v>3635</v>
      </c>
    </row>
    <row customHeight="1" ht="11.25">
      <c r="A227" s="373" t="s">
        <v>14</v>
      </c>
      <c r="B227" s="0" t="s">
        <v>3613</v>
      </c>
      <c r="C227" s="0" t="s">
        <v>3614</v>
      </c>
      <c r="D227" s="0" t="s">
        <v>3636</v>
      </c>
      <c r="E227" s="0" t="s">
        <v>3637</v>
      </c>
      <c r="F227" s="0" t="s">
        <v>3023</v>
      </c>
      <c r="G227" s="0" t="s">
        <v>3638</v>
      </c>
    </row>
    <row customHeight="1" ht="11.25">
      <c r="A228" s="373" t="s">
        <v>14</v>
      </c>
      <c r="B228" s="0" t="s">
        <v>3613</v>
      </c>
      <c r="C228" s="0" t="s">
        <v>3614</v>
      </c>
      <c r="D228" s="0" t="s">
        <v>3639</v>
      </c>
      <c r="E228" s="0" t="s">
        <v>3640</v>
      </c>
      <c r="F228" s="0" t="s">
        <v>3023</v>
      </c>
      <c r="G228" s="0" t="s">
        <v>3641</v>
      </c>
    </row>
    <row customHeight="1" ht="11.25">
      <c r="A229" s="373" t="s">
        <v>14</v>
      </c>
      <c r="B229" s="0" t="s">
        <v>3613</v>
      </c>
      <c r="C229" s="0" t="s">
        <v>3614</v>
      </c>
      <c r="D229" s="0" t="s">
        <v>3642</v>
      </c>
      <c r="E229" s="0" t="s">
        <v>3643</v>
      </c>
      <c r="F229" s="0" t="s">
        <v>3023</v>
      </c>
      <c r="G229" s="0" t="s">
        <v>3644</v>
      </c>
    </row>
    <row customHeight="1" ht="11.25">
      <c r="A230" s="373" t="s">
        <v>14</v>
      </c>
      <c r="B230" s="0" t="s">
        <v>3613</v>
      </c>
      <c r="C230" s="0" t="s">
        <v>3614</v>
      </c>
      <c r="D230" s="0" t="s">
        <v>3645</v>
      </c>
      <c r="E230" s="0" t="s">
        <v>3646</v>
      </c>
      <c r="F230" s="0" t="s">
        <v>3023</v>
      </c>
      <c r="G230" s="0" t="s">
        <v>3647</v>
      </c>
    </row>
    <row customHeight="1" ht="11.25">
      <c r="A231" s="373" t="s">
        <v>14</v>
      </c>
      <c r="B231" s="0" t="s">
        <v>3613</v>
      </c>
      <c r="C231" s="0" t="s">
        <v>3614</v>
      </c>
      <c r="D231" s="0" t="s">
        <v>3648</v>
      </c>
      <c r="E231" s="0" t="s">
        <v>3649</v>
      </c>
      <c r="F231" s="0" t="s">
        <v>3023</v>
      </c>
      <c r="G231" s="0" t="s">
        <v>3650</v>
      </c>
    </row>
    <row customHeight="1" ht="11.25">
      <c r="A232" s="373" t="s">
        <v>14</v>
      </c>
      <c r="B232" s="0" t="s">
        <v>3613</v>
      </c>
      <c r="C232" s="0" t="s">
        <v>3614</v>
      </c>
      <c r="D232" s="0" t="s">
        <v>3651</v>
      </c>
      <c r="E232" s="0" t="s">
        <v>3652</v>
      </c>
      <c r="F232" s="0" t="s">
        <v>3023</v>
      </c>
      <c r="G232" s="0" t="s">
        <v>3653</v>
      </c>
    </row>
    <row customHeight="1" ht="11.25">
      <c r="A233" s="373" t="s">
        <v>14</v>
      </c>
      <c r="B233" s="0" t="s">
        <v>3613</v>
      </c>
      <c r="C233" s="0" t="s">
        <v>3614</v>
      </c>
      <c r="D233" s="0" t="s">
        <v>3654</v>
      </c>
      <c r="E233" s="0" t="s">
        <v>3655</v>
      </c>
      <c r="F233" s="0" t="s">
        <v>3023</v>
      </c>
      <c r="G233" s="0" t="s">
        <v>3656</v>
      </c>
    </row>
    <row customHeight="1" ht="11.25">
      <c r="A234" s="373" t="s">
        <v>14</v>
      </c>
      <c r="B234" s="0" t="s">
        <v>3613</v>
      </c>
      <c r="C234" s="0" t="s">
        <v>3614</v>
      </c>
      <c r="D234" s="0" t="s">
        <v>3657</v>
      </c>
      <c r="E234" s="0" t="s">
        <v>3658</v>
      </c>
      <c r="F234" s="0" t="s">
        <v>3023</v>
      </c>
      <c r="G234" s="0" t="s">
        <v>3659</v>
      </c>
    </row>
    <row customHeight="1" ht="11.25">
      <c r="A235" s="373" t="s">
        <v>14</v>
      </c>
      <c r="B235" s="0" t="s">
        <v>3613</v>
      </c>
      <c r="C235" s="0" t="s">
        <v>3614</v>
      </c>
      <c r="D235" s="0" t="s">
        <v>3660</v>
      </c>
      <c r="E235" s="0" t="s">
        <v>3661</v>
      </c>
      <c r="F235" s="0" t="s">
        <v>3023</v>
      </c>
      <c r="G235" s="0" t="s">
        <v>3662</v>
      </c>
    </row>
    <row customHeight="1" ht="11.25">
      <c r="A236" s="373" t="s">
        <v>14</v>
      </c>
      <c r="B236" s="0" t="s">
        <v>3613</v>
      </c>
      <c r="C236" s="0" t="s">
        <v>3614</v>
      </c>
      <c r="D236" s="0" t="s">
        <v>3663</v>
      </c>
      <c r="E236" s="0" t="s">
        <v>3664</v>
      </c>
      <c r="F236" s="0" t="s">
        <v>3029</v>
      </c>
      <c r="G236" s="0" t="s">
        <v>3665</v>
      </c>
    </row>
    <row customHeight="1" ht="11.25">
      <c r="A237" s="373" t="s">
        <v>14</v>
      </c>
      <c r="B237" s="0" t="s">
        <v>3613</v>
      </c>
      <c r="C237" s="0" t="s">
        <v>3614</v>
      </c>
      <c r="D237" s="0" t="s">
        <v>3613</v>
      </c>
      <c r="E237" s="0" t="s">
        <v>3614</v>
      </c>
      <c r="F237" s="0" t="s">
        <v>3026</v>
      </c>
      <c r="G237" s="0" t="s">
        <v>3666</v>
      </c>
    </row>
    <row customHeight="1" ht="11.25">
      <c r="A238" s="373" t="s">
        <v>14</v>
      </c>
      <c r="B238" s="0" t="s">
        <v>3613</v>
      </c>
      <c r="C238" s="0" t="s">
        <v>3614</v>
      </c>
      <c r="D238" s="0" t="s">
        <v>3667</v>
      </c>
      <c r="E238" s="0" t="s">
        <v>3668</v>
      </c>
      <c r="F238" s="0" t="s">
        <v>3023</v>
      </c>
      <c r="G238" s="0" t="s">
        <v>3669</v>
      </c>
    </row>
    <row customHeight="1" ht="11.25">
      <c r="A239" s="373" t="s">
        <v>14</v>
      </c>
      <c r="B239" s="0" t="s">
        <v>3670</v>
      </c>
      <c r="C239" s="0" t="s">
        <v>3671</v>
      </c>
      <c r="D239" s="0" t="s">
        <v>3672</v>
      </c>
      <c r="E239" s="0" t="s">
        <v>3673</v>
      </c>
      <c r="F239" s="0" t="s">
        <v>3023</v>
      </c>
      <c r="G239" s="0" t="s">
        <v>3674</v>
      </c>
    </row>
    <row customHeight="1" ht="11.25">
      <c r="A240" s="373" t="s">
        <v>14</v>
      </c>
      <c r="B240" s="0" t="s">
        <v>3670</v>
      </c>
      <c r="C240" s="0" t="s">
        <v>3671</v>
      </c>
      <c r="D240" s="0" t="s">
        <v>3675</v>
      </c>
      <c r="E240" s="0" t="s">
        <v>3676</v>
      </c>
      <c r="F240" s="0" t="s">
        <v>3023</v>
      </c>
      <c r="G240" s="0" t="s">
        <v>3677</v>
      </c>
    </row>
    <row customHeight="1" ht="11.25">
      <c r="A241" s="373" t="s">
        <v>14</v>
      </c>
      <c r="B241" s="0" t="s">
        <v>3670</v>
      </c>
      <c r="C241" s="0" t="s">
        <v>3671</v>
      </c>
      <c r="D241" s="0" t="s">
        <v>3678</v>
      </c>
      <c r="E241" s="0" t="s">
        <v>3679</v>
      </c>
      <c r="F241" s="0" t="s">
        <v>3023</v>
      </c>
      <c r="G241" s="0" t="s">
        <v>3680</v>
      </c>
    </row>
    <row customHeight="1" ht="11.25">
      <c r="A242" s="373" t="s">
        <v>14</v>
      </c>
      <c r="B242" s="0" t="s">
        <v>3670</v>
      </c>
      <c r="C242" s="0" t="s">
        <v>3671</v>
      </c>
      <c r="D242" s="0" t="s">
        <v>3681</v>
      </c>
      <c r="E242" s="0" t="s">
        <v>3682</v>
      </c>
      <c r="F242" s="0" t="s">
        <v>3023</v>
      </c>
      <c r="G242" s="0" t="s">
        <v>3683</v>
      </c>
    </row>
    <row customHeight="1" ht="11.25">
      <c r="A243" s="373" t="s">
        <v>14</v>
      </c>
      <c r="B243" s="0" t="s">
        <v>3670</v>
      </c>
      <c r="C243" s="0" t="s">
        <v>3671</v>
      </c>
      <c r="D243" s="0" t="s">
        <v>3684</v>
      </c>
      <c r="E243" s="0" t="s">
        <v>3685</v>
      </c>
      <c r="F243" s="0" t="s">
        <v>3023</v>
      </c>
      <c r="G243" s="0" t="s">
        <v>3686</v>
      </c>
    </row>
    <row customHeight="1" ht="11.25">
      <c r="A244" s="373" t="s">
        <v>14</v>
      </c>
      <c r="B244" s="0" t="s">
        <v>3670</v>
      </c>
      <c r="C244" s="0" t="s">
        <v>3671</v>
      </c>
      <c r="D244" s="0" t="s">
        <v>3687</v>
      </c>
      <c r="E244" s="0" t="s">
        <v>3688</v>
      </c>
      <c r="F244" s="0" t="s">
        <v>3023</v>
      </c>
      <c r="G244" s="0" t="s">
        <v>3689</v>
      </c>
    </row>
    <row customHeight="1" ht="11.25">
      <c r="A245" s="373" t="s">
        <v>14</v>
      </c>
      <c r="B245" s="0" t="s">
        <v>3670</v>
      </c>
      <c r="C245" s="0" t="s">
        <v>3671</v>
      </c>
      <c r="D245" s="0" t="s">
        <v>3690</v>
      </c>
      <c r="E245" s="0" t="s">
        <v>3691</v>
      </c>
      <c r="F245" s="0" t="s">
        <v>3023</v>
      </c>
      <c r="G245" s="0" t="s">
        <v>3692</v>
      </c>
    </row>
    <row customHeight="1" ht="11.25">
      <c r="A246" s="373" t="s">
        <v>14</v>
      </c>
      <c r="B246" s="0" t="s">
        <v>3670</v>
      </c>
      <c r="C246" s="0" t="s">
        <v>3671</v>
      </c>
      <c r="D246" s="0" t="s">
        <v>3693</v>
      </c>
      <c r="E246" s="0" t="s">
        <v>3694</v>
      </c>
      <c r="F246" s="0" t="s">
        <v>3023</v>
      </c>
      <c r="G246" s="0" t="s">
        <v>3695</v>
      </c>
    </row>
    <row customHeight="1" ht="11.25">
      <c r="A247" s="373" t="s">
        <v>14</v>
      </c>
      <c r="B247" s="0" t="s">
        <v>3670</v>
      </c>
      <c r="C247" s="0" t="s">
        <v>3671</v>
      </c>
      <c r="D247" s="0" t="s">
        <v>3696</v>
      </c>
      <c r="E247" s="0" t="s">
        <v>3697</v>
      </c>
      <c r="F247" s="0" t="s">
        <v>3023</v>
      </c>
      <c r="G247" s="0" t="s">
        <v>3698</v>
      </c>
    </row>
    <row customHeight="1" ht="11.25">
      <c r="A248" s="373" t="s">
        <v>14</v>
      </c>
      <c r="B248" s="0" t="s">
        <v>3670</v>
      </c>
      <c r="C248" s="0" t="s">
        <v>3671</v>
      </c>
      <c r="D248" s="0" t="s">
        <v>3699</v>
      </c>
      <c r="E248" s="0" t="s">
        <v>3700</v>
      </c>
      <c r="F248" s="0" t="s">
        <v>3023</v>
      </c>
      <c r="G248" s="0" t="s">
        <v>3701</v>
      </c>
    </row>
    <row customHeight="1" ht="11.25">
      <c r="A249" s="373" t="s">
        <v>14</v>
      </c>
      <c r="B249" s="0" t="s">
        <v>3670</v>
      </c>
      <c r="C249" s="0" t="s">
        <v>3671</v>
      </c>
      <c r="D249" s="0" t="s">
        <v>3702</v>
      </c>
      <c r="E249" s="0" t="s">
        <v>3703</v>
      </c>
      <c r="F249" s="0" t="s">
        <v>3023</v>
      </c>
      <c r="G249" s="0" t="s">
        <v>3704</v>
      </c>
    </row>
    <row customHeight="1" ht="11.25">
      <c r="A250" s="373" t="s">
        <v>14</v>
      </c>
      <c r="B250" s="0" t="s">
        <v>3670</v>
      </c>
      <c r="C250" s="0" t="s">
        <v>3671</v>
      </c>
      <c r="D250" s="0" t="s">
        <v>3705</v>
      </c>
      <c r="E250" s="0" t="s">
        <v>3706</v>
      </c>
      <c r="F250" s="0" t="s">
        <v>3023</v>
      </c>
      <c r="G250" s="0" t="s">
        <v>3707</v>
      </c>
    </row>
    <row customHeight="1" ht="11.25">
      <c r="A251" s="373" t="s">
        <v>14</v>
      </c>
      <c r="B251" s="0" t="s">
        <v>3670</v>
      </c>
      <c r="C251" s="0" t="s">
        <v>3671</v>
      </c>
      <c r="D251" s="0" t="s">
        <v>3708</v>
      </c>
      <c r="E251" s="0" t="s">
        <v>3709</v>
      </c>
      <c r="F251" s="0" t="s">
        <v>3023</v>
      </c>
      <c r="G251" s="0" t="s">
        <v>3710</v>
      </c>
    </row>
    <row customHeight="1" ht="11.25">
      <c r="A252" s="373" t="s">
        <v>14</v>
      </c>
      <c r="B252" s="0" t="s">
        <v>3670</v>
      </c>
      <c r="C252" s="0" t="s">
        <v>3671</v>
      </c>
      <c r="D252" s="0" t="s">
        <v>3711</v>
      </c>
      <c r="E252" s="0" t="s">
        <v>3712</v>
      </c>
      <c r="F252" s="0" t="s">
        <v>3023</v>
      </c>
      <c r="G252" s="0" t="s">
        <v>3713</v>
      </c>
    </row>
    <row customHeight="1" ht="11.25">
      <c r="A253" s="373" t="s">
        <v>14</v>
      </c>
      <c r="B253" s="0" t="s">
        <v>3670</v>
      </c>
      <c r="C253" s="0" t="s">
        <v>3671</v>
      </c>
      <c r="D253" s="0" t="s">
        <v>3714</v>
      </c>
      <c r="E253" s="0" t="s">
        <v>3715</v>
      </c>
      <c r="F253" s="0" t="s">
        <v>3023</v>
      </c>
      <c r="G253" s="0" t="s">
        <v>3716</v>
      </c>
    </row>
    <row customHeight="1" ht="11.25">
      <c r="A254" s="373" t="s">
        <v>14</v>
      </c>
      <c r="B254" s="0" t="s">
        <v>3670</v>
      </c>
      <c r="C254" s="0" t="s">
        <v>3671</v>
      </c>
      <c r="D254" s="0" t="s">
        <v>3717</v>
      </c>
      <c r="E254" s="0" t="s">
        <v>3718</v>
      </c>
      <c r="F254" s="0" t="s">
        <v>3023</v>
      </c>
      <c r="G254" s="0" t="s">
        <v>3719</v>
      </c>
    </row>
    <row customHeight="1" ht="11.25">
      <c r="A255" s="373" t="s">
        <v>14</v>
      </c>
      <c r="B255" s="0" t="s">
        <v>3670</v>
      </c>
      <c r="C255" s="0" t="s">
        <v>3671</v>
      </c>
      <c r="D255" s="0" t="s">
        <v>3670</v>
      </c>
      <c r="E255" s="0" t="s">
        <v>3671</v>
      </c>
      <c r="F255" s="0" t="s">
        <v>3026</v>
      </c>
      <c r="G255" s="0" t="s">
        <v>3720</v>
      </c>
    </row>
    <row customHeight="1" ht="11.25">
      <c r="A256" s="373" t="s">
        <v>14</v>
      </c>
      <c r="B256" s="0" t="s">
        <v>3670</v>
      </c>
      <c r="C256" s="0" t="s">
        <v>3671</v>
      </c>
      <c r="D256" s="0" t="s">
        <v>3721</v>
      </c>
      <c r="E256" s="0" t="s">
        <v>3722</v>
      </c>
      <c r="F256" s="0" t="s">
        <v>3023</v>
      </c>
      <c r="G256" s="0" t="s">
        <v>3723</v>
      </c>
    </row>
    <row customHeight="1" ht="11.25">
      <c r="A257" s="373" t="s">
        <v>14</v>
      </c>
      <c r="B257" s="0" t="s">
        <v>3670</v>
      </c>
      <c r="C257" s="0" t="s">
        <v>3671</v>
      </c>
      <c r="D257" s="0" t="s">
        <v>3724</v>
      </c>
      <c r="E257" s="0" t="s">
        <v>3725</v>
      </c>
      <c r="F257" s="0" t="s">
        <v>3023</v>
      </c>
      <c r="G257" s="0" t="s">
        <v>3726</v>
      </c>
    </row>
    <row customHeight="1" ht="11.25">
      <c r="A258" s="373" t="s">
        <v>14</v>
      </c>
      <c r="B258" s="0" t="s">
        <v>3670</v>
      </c>
      <c r="C258" s="0" t="s">
        <v>3671</v>
      </c>
      <c r="D258" s="0" t="s">
        <v>3727</v>
      </c>
      <c r="E258" s="0" t="s">
        <v>3728</v>
      </c>
      <c r="F258" s="0" t="s">
        <v>3023</v>
      </c>
      <c r="G258" s="0" t="s">
        <v>3729</v>
      </c>
    </row>
    <row customHeight="1" ht="11.25">
      <c r="A259" s="373" t="s">
        <v>14</v>
      </c>
      <c r="B259" s="0" t="s">
        <v>3730</v>
      </c>
      <c r="C259" s="0" t="s">
        <v>3731</v>
      </c>
      <c r="D259" s="0" t="s">
        <v>3732</v>
      </c>
      <c r="E259" s="0" t="s">
        <v>3733</v>
      </c>
      <c r="F259" s="0" t="s">
        <v>3023</v>
      </c>
      <c r="G259" s="0" t="s">
        <v>3734</v>
      </c>
    </row>
    <row customHeight="1" ht="11.25">
      <c r="A260" s="373" t="s">
        <v>14</v>
      </c>
      <c r="B260" s="0" t="s">
        <v>3730</v>
      </c>
      <c r="C260" s="0" t="s">
        <v>3731</v>
      </c>
      <c r="D260" s="0" t="s">
        <v>3735</v>
      </c>
      <c r="E260" s="0" t="s">
        <v>3736</v>
      </c>
      <c r="F260" s="0" t="s">
        <v>3023</v>
      </c>
      <c r="G260" s="0" t="s">
        <v>3737</v>
      </c>
    </row>
    <row customHeight="1" ht="11.25">
      <c r="A261" s="373" t="s">
        <v>14</v>
      </c>
      <c r="B261" s="0" t="s">
        <v>3730</v>
      </c>
      <c r="C261" s="0" t="s">
        <v>3731</v>
      </c>
      <c r="D261" s="0" t="s">
        <v>3738</v>
      </c>
      <c r="E261" s="0" t="s">
        <v>3739</v>
      </c>
      <c r="F261" s="0" t="s">
        <v>3023</v>
      </c>
      <c r="G261" s="0" t="s">
        <v>3740</v>
      </c>
    </row>
    <row customHeight="1" ht="11.25">
      <c r="A262" s="373" t="s">
        <v>14</v>
      </c>
      <c r="B262" s="0" t="s">
        <v>3730</v>
      </c>
      <c r="C262" s="0" t="s">
        <v>3731</v>
      </c>
      <c r="D262" s="0" t="s">
        <v>3741</v>
      </c>
      <c r="E262" s="0" t="s">
        <v>3742</v>
      </c>
      <c r="F262" s="0" t="s">
        <v>3023</v>
      </c>
      <c r="G262" s="0" t="s">
        <v>3743</v>
      </c>
    </row>
    <row customHeight="1" ht="11.25">
      <c r="A263" s="373" t="s">
        <v>14</v>
      </c>
      <c r="B263" s="0" t="s">
        <v>3730</v>
      </c>
      <c r="C263" s="0" t="s">
        <v>3731</v>
      </c>
      <c r="D263" s="0" t="s">
        <v>3744</v>
      </c>
      <c r="E263" s="0" t="s">
        <v>3745</v>
      </c>
      <c r="F263" s="0" t="s">
        <v>3023</v>
      </c>
      <c r="G263" s="0" t="s">
        <v>3746</v>
      </c>
    </row>
    <row customHeight="1" ht="11.25">
      <c r="A264" s="373" t="s">
        <v>14</v>
      </c>
      <c r="B264" s="0" t="s">
        <v>3730</v>
      </c>
      <c r="C264" s="0" t="s">
        <v>3731</v>
      </c>
      <c r="D264" s="0" t="s">
        <v>3747</v>
      </c>
      <c r="E264" s="0" t="s">
        <v>3748</v>
      </c>
      <c r="F264" s="0" t="s">
        <v>3023</v>
      </c>
      <c r="G264" s="0" t="s">
        <v>3749</v>
      </c>
    </row>
    <row customHeight="1" ht="11.25">
      <c r="A265" s="373" t="s">
        <v>14</v>
      </c>
      <c r="B265" s="0" t="s">
        <v>3730</v>
      </c>
      <c r="C265" s="0" t="s">
        <v>3731</v>
      </c>
      <c r="D265" s="0" t="s">
        <v>3108</v>
      </c>
      <c r="E265" s="0" t="s">
        <v>3750</v>
      </c>
      <c r="F265" s="0" t="s">
        <v>3023</v>
      </c>
      <c r="G265" s="0" t="s">
        <v>3751</v>
      </c>
    </row>
    <row customHeight="1" ht="11.25">
      <c r="A266" s="373" t="s">
        <v>14</v>
      </c>
      <c r="B266" s="0" t="s">
        <v>3730</v>
      </c>
      <c r="C266" s="0" t="s">
        <v>3731</v>
      </c>
      <c r="D266" s="0" t="s">
        <v>3752</v>
      </c>
      <c r="E266" s="0" t="s">
        <v>3753</v>
      </c>
      <c r="F266" s="0" t="s">
        <v>3023</v>
      </c>
      <c r="G266" s="0" t="s">
        <v>3754</v>
      </c>
    </row>
    <row customHeight="1" ht="11.25">
      <c r="A267" s="373" t="s">
        <v>14</v>
      </c>
      <c r="B267" s="0" t="s">
        <v>3730</v>
      </c>
      <c r="C267" s="0" t="s">
        <v>3731</v>
      </c>
      <c r="D267" s="0" t="s">
        <v>3755</v>
      </c>
      <c r="E267" s="0" t="s">
        <v>3756</v>
      </c>
      <c r="F267" s="0" t="s">
        <v>3023</v>
      </c>
      <c r="G267" s="0" t="s">
        <v>3757</v>
      </c>
    </row>
    <row customHeight="1" ht="11.25">
      <c r="A268" s="373" t="s">
        <v>14</v>
      </c>
      <c r="B268" s="0" t="s">
        <v>3730</v>
      </c>
      <c r="C268" s="0" t="s">
        <v>3731</v>
      </c>
      <c r="D268" s="0" t="s">
        <v>3758</v>
      </c>
      <c r="E268" s="0" t="s">
        <v>3759</v>
      </c>
      <c r="F268" s="0" t="s">
        <v>3023</v>
      </c>
      <c r="G268" s="0" t="s">
        <v>3760</v>
      </c>
    </row>
    <row customHeight="1" ht="11.25">
      <c r="A269" s="373" t="s">
        <v>14</v>
      </c>
      <c r="B269" s="0" t="s">
        <v>3730</v>
      </c>
      <c r="C269" s="0" t="s">
        <v>3731</v>
      </c>
      <c r="D269" s="0" t="s">
        <v>3730</v>
      </c>
      <c r="E269" s="0" t="s">
        <v>3731</v>
      </c>
      <c r="F269" s="0" t="s">
        <v>3026</v>
      </c>
      <c r="G269" s="0" t="s">
        <v>3761</v>
      </c>
    </row>
    <row customHeight="1" ht="11.25">
      <c r="A270" s="373" t="s">
        <v>14</v>
      </c>
      <c r="B270" s="0" t="s">
        <v>3730</v>
      </c>
      <c r="C270" s="0" t="s">
        <v>3731</v>
      </c>
      <c r="D270" s="0" t="s">
        <v>3762</v>
      </c>
      <c r="E270" s="0" t="s">
        <v>3763</v>
      </c>
      <c r="F270" s="0" t="s">
        <v>3029</v>
      </c>
      <c r="G270" s="0" t="s">
        <v>3764</v>
      </c>
    </row>
    <row customHeight="1" ht="11.25">
      <c r="A271" s="373" t="s">
        <v>14</v>
      </c>
      <c r="B271" s="0" t="s">
        <v>3730</v>
      </c>
      <c r="C271" s="0" t="s">
        <v>3731</v>
      </c>
      <c r="D271" s="0" t="s">
        <v>3765</v>
      </c>
      <c r="E271" s="0" t="s">
        <v>3766</v>
      </c>
      <c r="F271" s="0" t="s">
        <v>3023</v>
      </c>
      <c r="G271" s="0" t="s">
        <v>3767</v>
      </c>
    </row>
    <row customHeight="1" ht="11.25">
      <c r="A272" s="373" t="s">
        <v>14</v>
      </c>
      <c r="B272" s="0" t="s">
        <v>3768</v>
      </c>
      <c r="C272" s="0" t="s">
        <v>3769</v>
      </c>
      <c r="D272" s="0" t="s">
        <v>3770</v>
      </c>
      <c r="E272" s="0" t="s">
        <v>3771</v>
      </c>
      <c r="F272" s="0" t="s">
        <v>3023</v>
      </c>
      <c r="G272" s="0" t="s">
        <v>3772</v>
      </c>
    </row>
    <row customHeight="1" ht="11.25">
      <c r="A273" s="373" t="s">
        <v>14</v>
      </c>
      <c r="B273" s="0" t="s">
        <v>3768</v>
      </c>
      <c r="C273" s="0" t="s">
        <v>3769</v>
      </c>
      <c r="D273" s="0" t="s">
        <v>3773</v>
      </c>
      <c r="E273" s="0" t="s">
        <v>3774</v>
      </c>
      <c r="F273" s="0" t="s">
        <v>3023</v>
      </c>
      <c r="G273" s="0" t="s">
        <v>3775</v>
      </c>
    </row>
    <row customHeight="1" ht="11.25">
      <c r="A274" s="373" t="s">
        <v>14</v>
      </c>
      <c r="B274" s="0" t="s">
        <v>3768</v>
      </c>
      <c r="C274" s="0" t="s">
        <v>3769</v>
      </c>
      <c r="D274" s="0" t="s">
        <v>3776</v>
      </c>
      <c r="E274" s="0" t="s">
        <v>3777</v>
      </c>
      <c r="F274" s="0" t="s">
        <v>3023</v>
      </c>
      <c r="G274" s="0" t="s">
        <v>3778</v>
      </c>
    </row>
    <row customHeight="1" ht="11.25">
      <c r="A275" s="373" t="s">
        <v>14</v>
      </c>
      <c r="B275" s="0" t="s">
        <v>3768</v>
      </c>
      <c r="C275" s="0" t="s">
        <v>3769</v>
      </c>
      <c r="D275" s="0" t="s">
        <v>3779</v>
      </c>
      <c r="E275" s="0" t="s">
        <v>3780</v>
      </c>
      <c r="F275" s="0" t="s">
        <v>3023</v>
      </c>
      <c r="G275" s="0" t="s">
        <v>3781</v>
      </c>
    </row>
    <row customHeight="1" ht="11.25">
      <c r="A276" s="373" t="s">
        <v>14</v>
      </c>
      <c r="B276" s="0" t="s">
        <v>3768</v>
      </c>
      <c r="C276" s="0" t="s">
        <v>3769</v>
      </c>
      <c r="D276" s="0" t="s">
        <v>3782</v>
      </c>
      <c r="E276" s="0" t="s">
        <v>3783</v>
      </c>
      <c r="F276" s="0" t="s">
        <v>3023</v>
      </c>
      <c r="G276" s="0" t="s">
        <v>3784</v>
      </c>
    </row>
    <row customHeight="1" ht="11.25">
      <c r="A277" s="373" t="s">
        <v>14</v>
      </c>
      <c r="B277" s="0" t="s">
        <v>3768</v>
      </c>
      <c r="C277" s="0" t="s">
        <v>3769</v>
      </c>
      <c r="D277" s="0" t="s">
        <v>3785</v>
      </c>
      <c r="E277" s="0" t="s">
        <v>3786</v>
      </c>
      <c r="F277" s="0" t="s">
        <v>3023</v>
      </c>
      <c r="G277" s="0" t="s">
        <v>3787</v>
      </c>
    </row>
    <row customHeight="1" ht="11.25">
      <c r="A278" s="373" t="s">
        <v>14</v>
      </c>
      <c r="B278" s="0" t="s">
        <v>3768</v>
      </c>
      <c r="C278" s="0" t="s">
        <v>3769</v>
      </c>
      <c r="D278" s="0" t="s">
        <v>3788</v>
      </c>
      <c r="E278" s="0" t="s">
        <v>3789</v>
      </c>
      <c r="F278" s="0" t="s">
        <v>3023</v>
      </c>
      <c r="G278" s="0" t="s">
        <v>3790</v>
      </c>
    </row>
    <row customHeight="1" ht="11.25">
      <c r="A279" s="373" t="s">
        <v>14</v>
      </c>
      <c r="B279" s="0" t="s">
        <v>3768</v>
      </c>
      <c r="C279" s="0" t="s">
        <v>3769</v>
      </c>
      <c r="D279" s="0" t="s">
        <v>3791</v>
      </c>
      <c r="E279" s="0" t="s">
        <v>3792</v>
      </c>
      <c r="F279" s="0" t="s">
        <v>3023</v>
      </c>
      <c r="G279" s="0" t="s">
        <v>3793</v>
      </c>
    </row>
    <row customHeight="1" ht="11.25">
      <c r="A280" s="373" t="s">
        <v>14</v>
      </c>
      <c r="B280" s="0" t="s">
        <v>3768</v>
      </c>
      <c r="C280" s="0" t="s">
        <v>3769</v>
      </c>
      <c r="D280" s="0" t="s">
        <v>3794</v>
      </c>
      <c r="E280" s="0" t="s">
        <v>3795</v>
      </c>
      <c r="F280" s="0" t="s">
        <v>3023</v>
      </c>
      <c r="G280" s="0" t="s">
        <v>3796</v>
      </c>
    </row>
    <row customHeight="1" ht="11.25">
      <c r="A281" s="373" t="s">
        <v>14</v>
      </c>
      <c r="B281" s="0" t="s">
        <v>3768</v>
      </c>
      <c r="C281" s="0" t="s">
        <v>3769</v>
      </c>
      <c r="D281" s="0" t="s">
        <v>3768</v>
      </c>
      <c r="E281" s="0" t="s">
        <v>3769</v>
      </c>
      <c r="F281" s="0" t="s">
        <v>3026</v>
      </c>
      <c r="G281" s="0" t="s">
        <v>3797</v>
      </c>
    </row>
    <row customHeight="1" ht="11.25">
      <c r="A282" s="373" t="s">
        <v>14</v>
      </c>
      <c r="B282" s="0" t="s">
        <v>3768</v>
      </c>
      <c r="C282" s="0" t="s">
        <v>3769</v>
      </c>
      <c r="D282" s="0" t="s">
        <v>3798</v>
      </c>
      <c r="E282" s="0" t="s">
        <v>3799</v>
      </c>
      <c r="F282" s="0" t="s">
        <v>3023</v>
      </c>
      <c r="G282" s="0" t="s">
        <v>3800</v>
      </c>
    </row>
    <row customHeight="1" ht="11.25">
      <c r="A283" s="373" t="s">
        <v>14</v>
      </c>
      <c r="B283" s="0" t="s">
        <v>3801</v>
      </c>
      <c r="C283" s="0" t="s">
        <v>3802</v>
      </c>
      <c r="D283" s="0" t="s">
        <v>3803</v>
      </c>
      <c r="E283" s="0" t="s">
        <v>3804</v>
      </c>
      <c r="F283" s="0" t="s">
        <v>3023</v>
      </c>
      <c r="G283" s="0" t="s">
        <v>3805</v>
      </c>
    </row>
    <row customHeight="1" ht="11.25">
      <c r="A284" s="373" t="s">
        <v>14</v>
      </c>
      <c r="B284" s="0" t="s">
        <v>3801</v>
      </c>
      <c r="C284" s="0" t="s">
        <v>3802</v>
      </c>
      <c r="D284" s="0" t="s">
        <v>3806</v>
      </c>
      <c r="E284" s="0" t="s">
        <v>3807</v>
      </c>
      <c r="F284" s="0" t="s">
        <v>3023</v>
      </c>
      <c r="G284" s="0" t="s">
        <v>3808</v>
      </c>
    </row>
    <row customHeight="1" ht="11.25">
      <c r="A285" s="373" t="s">
        <v>14</v>
      </c>
      <c r="B285" s="0" t="s">
        <v>3801</v>
      </c>
      <c r="C285" s="0" t="s">
        <v>3802</v>
      </c>
      <c r="D285" s="0" t="s">
        <v>3809</v>
      </c>
      <c r="E285" s="0" t="s">
        <v>3810</v>
      </c>
      <c r="F285" s="0" t="s">
        <v>3023</v>
      </c>
      <c r="G285" s="0" t="s">
        <v>3811</v>
      </c>
    </row>
    <row customHeight="1" ht="11.25">
      <c r="A286" s="373" t="s">
        <v>14</v>
      </c>
      <c r="B286" s="0" t="s">
        <v>3801</v>
      </c>
      <c r="C286" s="0" t="s">
        <v>3802</v>
      </c>
      <c r="D286" s="0" t="s">
        <v>3812</v>
      </c>
      <c r="E286" s="0" t="s">
        <v>3813</v>
      </c>
      <c r="F286" s="0" t="s">
        <v>3023</v>
      </c>
      <c r="G286" s="0" t="s">
        <v>3814</v>
      </c>
    </row>
    <row customHeight="1" ht="11.25">
      <c r="A287" s="373" t="s">
        <v>14</v>
      </c>
      <c r="B287" s="0" t="s">
        <v>3801</v>
      </c>
      <c r="C287" s="0" t="s">
        <v>3802</v>
      </c>
      <c r="D287" s="0" t="s">
        <v>3815</v>
      </c>
      <c r="E287" s="0" t="s">
        <v>3816</v>
      </c>
      <c r="F287" s="0" t="s">
        <v>3023</v>
      </c>
      <c r="G287" s="0" t="s">
        <v>3817</v>
      </c>
    </row>
    <row customHeight="1" ht="11.25">
      <c r="A288" s="373" t="s">
        <v>14</v>
      </c>
      <c r="B288" s="0" t="s">
        <v>3801</v>
      </c>
      <c r="C288" s="0" t="s">
        <v>3802</v>
      </c>
      <c r="D288" s="0" t="s">
        <v>3818</v>
      </c>
      <c r="E288" s="0" t="s">
        <v>3819</v>
      </c>
      <c r="F288" s="0" t="s">
        <v>3023</v>
      </c>
      <c r="G288" s="0" t="s">
        <v>3820</v>
      </c>
    </row>
    <row customHeight="1" ht="11.25">
      <c r="A289" s="373" t="s">
        <v>14</v>
      </c>
      <c r="B289" s="0" t="s">
        <v>3801</v>
      </c>
      <c r="C289" s="0" t="s">
        <v>3802</v>
      </c>
      <c r="D289" s="0" t="s">
        <v>3821</v>
      </c>
      <c r="E289" s="0" t="s">
        <v>3822</v>
      </c>
      <c r="F289" s="0" t="s">
        <v>3023</v>
      </c>
      <c r="G289" s="0" t="s">
        <v>3823</v>
      </c>
    </row>
    <row customHeight="1" ht="11.25">
      <c r="A290" s="373" t="s">
        <v>14</v>
      </c>
      <c r="B290" s="0" t="s">
        <v>3801</v>
      </c>
      <c r="C290" s="0" t="s">
        <v>3802</v>
      </c>
      <c r="D290" s="0" t="s">
        <v>3824</v>
      </c>
      <c r="E290" s="0" t="s">
        <v>3825</v>
      </c>
      <c r="F290" s="0" t="s">
        <v>3023</v>
      </c>
      <c r="G290" s="0" t="s">
        <v>3826</v>
      </c>
    </row>
    <row customHeight="1" ht="11.25">
      <c r="A291" s="373" t="s">
        <v>14</v>
      </c>
      <c r="B291" s="0" t="s">
        <v>3801</v>
      </c>
      <c r="C291" s="0" t="s">
        <v>3802</v>
      </c>
      <c r="D291" s="0" t="s">
        <v>3827</v>
      </c>
      <c r="E291" s="0" t="s">
        <v>3828</v>
      </c>
      <c r="F291" s="0" t="s">
        <v>3023</v>
      </c>
      <c r="G291" s="0" t="s">
        <v>3829</v>
      </c>
    </row>
    <row customHeight="1" ht="11.25">
      <c r="A292" s="373" t="s">
        <v>14</v>
      </c>
      <c r="B292" s="0" t="s">
        <v>3801</v>
      </c>
      <c r="C292" s="0" t="s">
        <v>3802</v>
      </c>
      <c r="D292" s="0" t="s">
        <v>3830</v>
      </c>
      <c r="E292" s="0" t="s">
        <v>3831</v>
      </c>
      <c r="F292" s="0" t="s">
        <v>3023</v>
      </c>
      <c r="G292" s="0" t="s">
        <v>3832</v>
      </c>
    </row>
    <row customHeight="1" ht="11.25">
      <c r="A293" s="373" t="s">
        <v>14</v>
      </c>
      <c r="B293" s="0" t="s">
        <v>3801</v>
      </c>
      <c r="C293" s="0" t="s">
        <v>3802</v>
      </c>
      <c r="D293" s="0" t="s">
        <v>3833</v>
      </c>
      <c r="E293" s="0" t="s">
        <v>3834</v>
      </c>
      <c r="F293" s="0" t="s">
        <v>3023</v>
      </c>
      <c r="G293" s="0" t="s">
        <v>3835</v>
      </c>
    </row>
    <row customHeight="1" ht="11.25">
      <c r="A294" s="373" t="s">
        <v>14</v>
      </c>
      <c r="B294" s="0" t="s">
        <v>3801</v>
      </c>
      <c r="C294" s="0" t="s">
        <v>3802</v>
      </c>
      <c r="D294" s="0" t="s">
        <v>3836</v>
      </c>
      <c r="E294" s="0" t="s">
        <v>3837</v>
      </c>
      <c r="F294" s="0" t="s">
        <v>3023</v>
      </c>
      <c r="G294" s="0" t="s">
        <v>3838</v>
      </c>
    </row>
    <row customHeight="1" ht="11.25">
      <c r="A295" s="373" t="s">
        <v>14</v>
      </c>
      <c r="B295" s="0" t="s">
        <v>3801</v>
      </c>
      <c r="C295" s="0" t="s">
        <v>3802</v>
      </c>
      <c r="D295" s="0" t="s">
        <v>3839</v>
      </c>
      <c r="E295" s="0" t="s">
        <v>3840</v>
      </c>
      <c r="F295" s="0" t="s">
        <v>3023</v>
      </c>
      <c r="G295" s="0" t="s">
        <v>3841</v>
      </c>
    </row>
    <row customHeight="1" ht="11.25">
      <c r="A296" s="373" t="s">
        <v>14</v>
      </c>
      <c r="B296" s="0" t="s">
        <v>3801</v>
      </c>
      <c r="C296" s="0" t="s">
        <v>3802</v>
      </c>
      <c r="D296" s="0" t="s">
        <v>3842</v>
      </c>
      <c r="E296" s="0" t="s">
        <v>3843</v>
      </c>
      <c r="F296" s="0" t="s">
        <v>3023</v>
      </c>
      <c r="G296" s="0" t="s">
        <v>3844</v>
      </c>
    </row>
    <row customHeight="1" ht="11.25">
      <c r="A297" s="373" t="s">
        <v>14</v>
      </c>
      <c r="B297" s="0" t="s">
        <v>3801</v>
      </c>
      <c r="C297" s="0" t="s">
        <v>3802</v>
      </c>
      <c r="D297" s="0" t="s">
        <v>3188</v>
      </c>
      <c r="E297" s="0" t="s">
        <v>3845</v>
      </c>
      <c r="F297" s="0" t="s">
        <v>3023</v>
      </c>
      <c r="G297" s="0" t="s">
        <v>3846</v>
      </c>
    </row>
    <row customHeight="1" ht="11.25">
      <c r="A298" s="373" t="s">
        <v>14</v>
      </c>
      <c r="B298" s="0" t="s">
        <v>3801</v>
      </c>
      <c r="C298" s="0" t="s">
        <v>3802</v>
      </c>
      <c r="D298" s="0" t="s">
        <v>3801</v>
      </c>
      <c r="E298" s="0" t="s">
        <v>3802</v>
      </c>
      <c r="F298" s="0" t="s">
        <v>3026</v>
      </c>
      <c r="G298" s="0" t="s">
        <v>3847</v>
      </c>
    </row>
    <row customHeight="1" ht="11.25">
      <c r="A299" s="373" t="s">
        <v>14</v>
      </c>
      <c r="B299" s="0" t="s">
        <v>3801</v>
      </c>
      <c r="C299" s="0" t="s">
        <v>3802</v>
      </c>
      <c r="D299" s="0" t="s">
        <v>3848</v>
      </c>
      <c r="E299" s="0" t="s">
        <v>3849</v>
      </c>
      <c r="F299" s="0" t="s">
        <v>3023</v>
      </c>
      <c r="G299" s="0" t="s">
        <v>3850</v>
      </c>
    </row>
    <row customHeight="1" ht="11.25">
      <c r="A300" s="373" t="s">
        <v>14</v>
      </c>
      <c r="B300" s="0" t="s">
        <v>3801</v>
      </c>
      <c r="C300" s="0" t="s">
        <v>3802</v>
      </c>
      <c r="D300" s="0" t="s">
        <v>3851</v>
      </c>
      <c r="E300" s="0" t="s">
        <v>3852</v>
      </c>
      <c r="F300" s="0" t="s">
        <v>3023</v>
      </c>
      <c r="G300" s="0" t="s">
        <v>3853</v>
      </c>
    </row>
    <row customHeight="1" ht="11.25">
      <c r="A301" s="373" t="s">
        <v>14</v>
      </c>
      <c r="B301" s="0" t="s">
        <v>3854</v>
      </c>
      <c r="C301" s="0" t="s">
        <v>3855</v>
      </c>
      <c r="D301" s="0" t="s">
        <v>3856</v>
      </c>
      <c r="E301" s="0" t="s">
        <v>3857</v>
      </c>
      <c r="F301" s="0" t="s">
        <v>3023</v>
      </c>
      <c r="G301" s="0" t="s">
        <v>3858</v>
      </c>
    </row>
    <row customHeight="1" ht="11.25">
      <c r="A302" s="373" t="s">
        <v>14</v>
      </c>
      <c r="B302" s="0" t="s">
        <v>3854</v>
      </c>
      <c r="C302" s="0" t="s">
        <v>3855</v>
      </c>
      <c r="D302" s="0" t="s">
        <v>3859</v>
      </c>
      <c r="E302" s="0" t="s">
        <v>3860</v>
      </c>
      <c r="F302" s="0" t="s">
        <v>3023</v>
      </c>
      <c r="G302" s="0" t="s">
        <v>3861</v>
      </c>
    </row>
    <row customHeight="1" ht="11.25">
      <c r="A303" s="373" t="s">
        <v>14</v>
      </c>
      <c r="B303" s="0" t="s">
        <v>3854</v>
      </c>
      <c r="C303" s="0" t="s">
        <v>3855</v>
      </c>
      <c r="D303" s="0" t="s">
        <v>3862</v>
      </c>
      <c r="E303" s="0" t="s">
        <v>3863</v>
      </c>
      <c r="F303" s="0" t="s">
        <v>3023</v>
      </c>
      <c r="G303" s="0" t="s">
        <v>3864</v>
      </c>
    </row>
    <row customHeight="1" ht="11.25">
      <c r="A304" s="373" t="s">
        <v>14</v>
      </c>
      <c r="B304" s="0" t="s">
        <v>3854</v>
      </c>
      <c r="C304" s="0" t="s">
        <v>3855</v>
      </c>
      <c r="D304" s="0" t="s">
        <v>3865</v>
      </c>
      <c r="E304" s="0" t="s">
        <v>3866</v>
      </c>
      <c r="F304" s="0" t="s">
        <v>3023</v>
      </c>
      <c r="G304" s="0" t="s">
        <v>3867</v>
      </c>
    </row>
    <row customHeight="1" ht="11.25">
      <c r="A305" s="373" t="s">
        <v>14</v>
      </c>
      <c r="B305" s="0" t="s">
        <v>3854</v>
      </c>
      <c r="C305" s="0" t="s">
        <v>3855</v>
      </c>
      <c r="D305" s="0" t="s">
        <v>3868</v>
      </c>
      <c r="E305" s="0" t="s">
        <v>3869</v>
      </c>
      <c r="F305" s="0" t="s">
        <v>3023</v>
      </c>
      <c r="G305" s="0" t="s">
        <v>3870</v>
      </c>
    </row>
    <row customHeight="1" ht="11.25">
      <c r="A306" s="373" t="s">
        <v>14</v>
      </c>
      <c r="B306" s="0" t="s">
        <v>3854</v>
      </c>
      <c r="C306" s="0" t="s">
        <v>3855</v>
      </c>
      <c r="D306" s="0" t="s">
        <v>3871</v>
      </c>
      <c r="E306" s="0" t="s">
        <v>3872</v>
      </c>
      <c r="F306" s="0" t="s">
        <v>3023</v>
      </c>
      <c r="G306" s="0" t="s">
        <v>3873</v>
      </c>
    </row>
    <row customHeight="1" ht="11.25">
      <c r="A307" s="373" t="s">
        <v>14</v>
      </c>
      <c r="B307" s="0" t="s">
        <v>3854</v>
      </c>
      <c r="C307" s="0" t="s">
        <v>3855</v>
      </c>
      <c r="D307" s="0" t="s">
        <v>3874</v>
      </c>
      <c r="E307" s="0" t="s">
        <v>3875</v>
      </c>
      <c r="F307" s="0" t="s">
        <v>3023</v>
      </c>
      <c r="G307" s="0" t="s">
        <v>3876</v>
      </c>
    </row>
    <row customHeight="1" ht="11.25">
      <c r="A308" s="373" t="s">
        <v>14</v>
      </c>
      <c r="B308" s="0" t="s">
        <v>3854</v>
      </c>
      <c r="C308" s="0" t="s">
        <v>3855</v>
      </c>
      <c r="D308" s="0" t="s">
        <v>3877</v>
      </c>
      <c r="E308" s="0" t="s">
        <v>3878</v>
      </c>
      <c r="F308" s="0" t="s">
        <v>3023</v>
      </c>
      <c r="G308" s="0" t="s">
        <v>3879</v>
      </c>
    </row>
    <row customHeight="1" ht="11.25">
      <c r="A309" s="373" t="s">
        <v>14</v>
      </c>
      <c r="B309" s="0" t="s">
        <v>3854</v>
      </c>
      <c r="C309" s="0" t="s">
        <v>3855</v>
      </c>
      <c r="D309" s="0" t="s">
        <v>3880</v>
      </c>
      <c r="E309" s="0" t="s">
        <v>3881</v>
      </c>
      <c r="F309" s="0" t="s">
        <v>3023</v>
      </c>
      <c r="G309" s="0" t="s">
        <v>3882</v>
      </c>
    </row>
    <row customHeight="1" ht="11.25">
      <c r="A310" s="373" t="s">
        <v>14</v>
      </c>
      <c r="B310" s="0" t="s">
        <v>3854</v>
      </c>
      <c r="C310" s="0" t="s">
        <v>3855</v>
      </c>
      <c r="D310" s="0" t="s">
        <v>3883</v>
      </c>
      <c r="E310" s="0" t="s">
        <v>3884</v>
      </c>
      <c r="F310" s="0" t="s">
        <v>3023</v>
      </c>
      <c r="G310" s="0" t="s">
        <v>3885</v>
      </c>
    </row>
    <row customHeight="1" ht="11.25">
      <c r="A311" s="373" t="s">
        <v>14</v>
      </c>
      <c r="B311" s="0" t="s">
        <v>3854</v>
      </c>
      <c r="C311" s="0" t="s">
        <v>3855</v>
      </c>
      <c r="D311" s="0" t="s">
        <v>3854</v>
      </c>
      <c r="E311" s="0" t="s">
        <v>3855</v>
      </c>
      <c r="F311" s="0" t="s">
        <v>3026</v>
      </c>
      <c r="G311" s="0" t="s">
        <v>3886</v>
      </c>
    </row>
    <row customHeight="1" ht="11.25">
      <c r="A312" s="373" t="s">
        <v>14</v>
      </c>
      <c r="B312" s="0" t="s">
        <v>3854</v>
      </c>
      <c r="C312" s="0" t="s">
        <v>3855</v>
      </c>
      <c r="D312" s="0" t="s">
        <v>3887</v>
      </c>
      <c r="E312" s="0" t="s">
        <v>3888</v>
      </c>
      <c r="F312" s="0" t="s">
        <v>3186</v>
      </c>
      <c r="G312" s="0" t="s">
        <v>3889</v>
      </c>
    </row>
    <row customHeight="1" ht="11.25">
      <c r="A313" s="373" t="s">
        <v>14</v>
      </c>
      <c r="B313" s="0" t="s">
        <v>3854</v>
      </c>
      <c r="C313" s="0" t="s">
        <v>3855</v>
      </c>
      <c r="D313" s="0" t="s">
        <v>3890</v>
      </c>
      <c r="E313" s="0" t="s">
        <v>3891</v>
      </c>
      <c r="F313" s="0" t="s">
        <v>3023</v>
      </c>
      <c r="G313" s="0" t="s">
        <v>3892</v>
      </c>
    </row>
    <row customHeight="1" ht="11.25">
      <c r="A314" s="373" t="s">
        <v>14</v>
      </c>
      <c r="B314" s="0" t="s">
        <v>3893</v>
      </c>
      <c r="C314" s="0" t="s">
        <v>3894</v>
      </c>
      <c r="D314" s="0" t="s">
        <v>3895</v>
      </c>
      <c r="E314" s="0" t="s">
        <v>3896</v>
      </c>
      <c r="F314" s="0" t="s">
        <v>3023</v>
      </c>
      <c r="G314" s="0" t="s">
        <v>3897</v>
      </c>
    </row>
    <row customHeight="1" ht="11.25">
      <c r="A315" s="373" t="s">
        <v>14</v>
      </c>
      <c r="B315" s="0" t="s">
        <v>3893</v>
      </c>
      <c r="C315" s="0" t="s">
        <v>3894</v>
      </c>
      <c r="D315" s="0" t="s">
        <v>3898</v>
      </c>
      <c r="E315" s="0" t="s">
        <v>3899</v>
      </c>
      <c r="F315" s="0" t="s">
        <v>3023</v>
      </c>
      <c r="G315" s="0" t="s">
        <v>3900</v>
      </c>
    </row>
    <row customHeight="1" ht="11.25">
      <c r="A316" s="373" t="s">
        <v>14</v>
      </c>
      <c r="B316" s="0" t="s">
        <v>3893</v>
      </c>
      <c r="C316" s="0" t="s">
        <v>3894</v>
      </c>
      <c r="D316" s="0" t="s">
        <v>3901</v>
      </c>
      <c r="E316" s="0" t="s">
        <v>3902</v>
      </c>
      <c r="F316" s="0" t="s">
        <v>3023</v>
      </c>
      <c r="G316" s="0" t="s">
        <v>3903</v>
      </c>
    </row>
    <row customHeight="1" ht="11.25">
      <c r="A317" s="373" t="s">
        <v>14</v>
      </c>
      <c r="B317" s="0" t="s">
        <v>3893</v>
      </c>
      <c r="C317" s="0" t="s">
        <v>3894</v>
      </c>
      <c r="D317" s="0" t="s">
        <v>3904</v>
      </c>
      <c r="E317" s="0" t="s">
        <v>3905</v>
      </c>
      <c r="F317" s="0" t="s">
        <v>3023</v>
      </c>
      <c r="G317" s="0" t="s">
        <v>3906</v>
      </c>
    </row>
    <row customHeight="1" ht="11.25">
      <c r="A318" s="373" t="s">
        <v>14</v>
      </c>
      <c r="B318" s="0" t="s">
        <v>3893</v>
      </c>
      <c r="C318" s="0" t="s">
        <v>3894</v>
      </c>
      <c r="D318" s="0" t="s">
        <v>3907</v>
      </c>
      <c r="E318" s="0" t="s">
        <v>3908</v>
      </c>
      <c r="F318" s="0" t="s">
        <v>3023</v>
      </c>
      <c r="G318" s="0" t="s">
        <v>3909</v>
      </c>
    </row>
    <row customHeight="1" ht="11.25">
      <c r="A319" s="373" t="s">
        <v>14</v>
      </c>
      <c r="B319" s="0" t="s">
        <v>3893</v>
      </c>
      <c r="C319" s="0" t="s">
        <v>3894</v>
      </c>
      <c r="D319" s="0" t="s">
        <v>3910</v>
      </c>
      <c r="E319" s="0" t="s">
        <v>3911</v>
      </c>
      <c r="F319" s="0" t="s">
        <v>3023</v>
      </c>
      <c r="G319" s="0" t="s">
        <v>3912</v>
      </c>
    </row>
    <row customHeight="1" ht="11.25">
      <c r="A320" s="373" t="s">
        <v>14</v>
      </c>
      <c r="B320" s="0" t="s">
        <v>3893</v>
      </c>
      <c r="C320" s="0" t="s">
        <v>3894</v>
      </c>
      <c r="D320" s="0" t="s">
        <v>3913</v>
      </c>
      <c r="E320" s="0" t="s">
        <v>3914</v>
      </c>
      <c r="F320" s="0" t="s">
        <v>3023</v>
      </c>
      <c r="G320" s="0" t="s">
        <v>3915</v>
      </c>
    </row>
    <row customHeight="1" ht="11.25">
      <c r="A321" s="373" t="s">
        <v>14</v>
      </c>
      <c r="B321" s="0" t="s">
        <v>3893</v>
      </c>
      <c r="C321" s="0" t="s">
        <v>3894</v>
      </c>
      <c r="D321" s="0" t="s">
        <v>3916</v>
      </c>
      <c r="E321" s="0" t="s">
        <v>3917</v>
      </c>
      <c r="F321" s="0" t="s">
        <v>3023</v>
      </c>
      <c r="G321" s="0" t="s">
        <v>3918</v>
      </c>
    </row>
    <row customHeight="1" ht="11.25">
      <c r="A322" s="373" t="s">
        <v>14</v>
      </c>
      <c r="B322" s="0" t="s">
        <v>3893</v>
      </c>
      <c r="C322" s="0" t="s">
        <v>3894</v>
      </c>
      <c r="D322" s="0" t="s">
        <v>3919</v>
      </c>
      <c r="E322" s="0" t="s">
        <v>3920</v>
      </c>
      <c r="F322" s="0" t="s">
        <v>3023</v>
      </c>
      <c r="G322" s="0" t="s">
        <v>3921</v>
      </c>
    </row>
    <row customHeight="1" ht="11.25">
      <c r="A323" s="373" t="s">
        <v>14</v>
      </c>
      <c r="B323" s="0" t="s">
        <v>3893</v>
      </c>
      <c r="C323" s="0" t="s">
        <v>3894</v>
      </c>
      <c r="D323" s="0" t="s">
        <v>3922</v>
      </c>
      <c r="E323" s="0" t="s">
        <v>3923</v>
      </c>
      <c r="F323" s="0" t="s">
        <v>3023</v>
      </c>
      <c r="G323" s="0" t="s">
        <v>3924</v>
      </c>
    </row>
    <row customHeight="1" ht="11.25">
      <c r="A324" s="373" t="s">
        <v>14</v>
      </c>
      <c r="B324" s="0" t="s">
        <v>3893</v>
      </c>
      <c r="C324" s="0" t="s">
        <v>3894</v>
      </c>
      <c r="D324" s="0" t="s">
        <v>3925</v>
      </c>
      <c r="E324" s="0" t="s">
        <v>3926</v>
      </c>
      <c r="F324" s="0" t="s">
        <v>3023</v>
      </c>
      <c r="G324" s="0" t="s">
        <v>3927</v>
      </c>
    </row>
    <row customHeight="1" ht="11.25">
      <c r="A325" s="373" t="s">
        <v>14</v>
      </c>
      <c r="B325" s="0" t="s">
        <v>3893</v>
      </c>
      <c r="C325" s="0" t="s">
        <v>3894</v>
      </c>
      <c r="D325" s="0" t="s">
        <v>3928</v>
      </c>
      <c r="E325" s="0" t="s">
        <v>3929</v>
      </c>
      <c r="F325" s="0" t="s">
        <v>3023</v>
      </c>
      <c r="G325" s="0" t="s">
        <v>3930</v>
      </c>
    </row>
    <row customHeight="1" ht="11.25">
      <c r="A326" s="373" t="s">
        <v>14</v>
      </c>
      <c r="B326" s="0" t="s">
        <v>3893</v>
      </c>
      <c r="C326" s="0" t="s">
        <v>3894</v>
      </c>
      <c r="D326" s="0" t="s">
        <v>3931</v>
      </c>
      <c r="E326" s="0" t="s">
        <v>3932</v>
      </c>
      <c r="F326" s="0" t="s">
        <v>3023</v>
      </c>
      <c r="G326" s="0" t="s">
        <v>3933</v>
      </c>
    </row>
    <row customHeight="1" ht="11.25">
      <c r="A327" s="373" t="s">
        <v>14</v>
      </c>
      <c r="B327" s="0" t="s">
        <v>3893</v>
      </c>
      <c r="C327" s="0" t="s">
        <v>3894</v>
      </c>
      <c r="D327" s="0" t="s">
        <v>3934</v>
      </c>
      <c r="E327" s="0" t="s">
        <v>3935</v>
      </c>
      <c r="F327" s="0" t="s">
        <v>3023</v>
      </c>
      <c r="G327" s="0" t="s">
        <v>3936</v>
      </c>
    </row>
    <row customHeight="1" ht="11.25">
      <c r="A328" s="373" t="s">
        <v>14</v>
      </c>
      <c r="B328" s="0" t="s">
        <v>3893</v>
      </c>
      <c r="C328" s="0" t="s">
        <v>3894</v>
      </c>
      <c r="D328" s="0" t="s">
        <v>3893</v>
      </c>
      <c r="E328" s="0" t="s">
        <v>3894</v>
      </c>
      <c r="F328" s="0" t="s">
        <v>3026</v>
      </c>
      <c r="G328" s="0" t="s">
        <v>3937</v>
      </c>
    </row>
    <row customHeight="1" ht="11.25">
      <c r="A329" s="373" t="s">
        <v>14</v>
      </c>
      <c r="B329" s="0" t="s">
        <v>3893</v>
      </c>
      <c r="C329" s="0" t="s">
        <v>3894</v>
      </c>
      <c r="D329" s="0" t="s">
        <v>3938</v>
      </c>
      <c r="E329" s="0" t="s">
        <v>3939</v>
      </c>
      <c r="F329" s="0" t="s">
        <v>3186</v>
      </c>
      <c r="G329" s="0" t="s">
        <v>3940</v>
      </c>
    </row>
    <row customHeight="1" ht="11.25">
      <c r="A330" s="373" t="s">
        <v>14</v>
      </c>
      <c r="B330" s="0" t="s">
        <v>3941</v>
      </c>
      <c r="C330" s="0" t="s">
        <v>3942</v>
      </c>
      <c r="D330" s="0" t="s">
        <v>3943</v>
      </c>
      <c r="E330" s="0" t="s">
        <v>3944</v>
      </c>
      <c r="F330" s="0" t="s">
        <v>3023</v>
      </c>
      <c r="G330" s="0" t="s">
        <v>3945</v>
      </c>
    </row>
    <row customHeight="1" ht="11.25">
      <c r="A331" s="373" t="s">
        <v>14</v>
      </c>
      <c r="B331" s="0" t="s">
        <v>3941</v>
      </c>
      <c r="C331" s="0" t="s">
        <v>3942</v>
      </c>
      <c r="D331" s="0" t="s">
        <v>3946</v>
      </c>
      <c r="E331" s="0" t="s">
        <v>3947</v>
      </c>
      <c r="F331" s="0" t="s">
        <v>3023</v>
      </c>
      <c r="G331" s="0" t="s">
        <v>3948</v>
      </c>
    </row>
    <row customHeight="1" ht="11.25">
      <c r="A332" s="373" t="s">
        <v>14</v>
      </c>
      <c r="B332" s="0" t="s">
        <v>3941</v>
      </c>
      <c r="C332" s="0" t="s">
        <v>3942</v>
      </c>
      <c r="D332" s="0" t="s">
        <v>3949</v>
      </c>
      <c r="E332" s="0" t="s">
        <v>3950</v>
      </c>
      <c r="F332" s="0" t="s">
        <v>3023</v>
      </c>
      <c r="G332" s="0" t="s">
        <v>3951</v>
      </c>
    </row>
    <row customHeight="1" ht="11.25">
      <c r="A333" s="373" t="s">
        <v>14</v>
      </c>
      <c r="B333" s="0" t="s">
        <v>3941</v>
      </c>
      <c r="C333" s="0" t="s">
        <v>3942</v>
      </c>
      <c r="D333" s="0" t="s">
        <v>3952</v>
      </c>
      <c r="E333" s="0" t="s">
        <v>3953</v>
      </c>
      <c r="F333" s="0" t="s">
        <v>3023</v>
      </c>
      <c r="G333" s="0" t="s">
        <v>3954</v>
      </c>
    </row>
    <row customHeight="1" ht="11.25">
      <c r="A334" s="373" t="s">
        <v>14</v>
      </c>
      <c r="B334" s="0" t="s">
        <v>3941</v>
      </c>
      <c r="C334" s="0" t="s">
        <v>3942</v>
      </c>
      <c r="D334" s="0" t="s">
        <v>3955</v>
      </c>
      <c r="E334" s="0" t="s">
        <v>3956</v>
      </c>
      <c r="F334" s="0" t="s">
        <v>3023</v>
      </c>
      <c r="G334" s="0" t="s">
        <v>3957</v>
      </c>
    </row>
    <row customHeight="1" ht="11.25">
      <c r="A335" s="373" t="s">
        <v>14</v>
      </c>
      <c r="B335" s="0" t="s">
        <v>3941</v>
      </c>
      <c r="C335" s="0" t="s">
        <v>3942</v>
      </c>
      <c r="D335" s="0" t="s">
        <v>3958</v>
      </c>
      <c r="E335" s="0" t="s">
        <v>3959</v>
      </c>
      <c r="F335" s="0" t="s">
        <v>3023</v>
      </c>
      <c r="G335" s="0" t="s">
        <v>3960</v>
      </c>
    </row>
    <row customHeight="1" ht="11.25">
      <c r="A336" s="373" t="s">
        <v>14</v>
      </c>
      <c r="B336" s="0" t="s">
        <v>3941</v>
      </c>
      <c r="C336" s="0" t="s">
        <v>3942</v>
      </c>
      <c r="D336" s="0" t="s">
        <v>3961</v>
      </c>
      <c r="E336" s="0" t="s">
        <v>3962</v>
      </c>
      <c r="F336" s="0" t="s">
        <v>3023</v>
      </c>
      <c r="G336" s="0" t="s">
        <v>3963</v>
      </c>
    </row>
    <row customHeight="1" ht="11.25">
      <c r="A337" s="373" t="s">
        <v>14</v>
      </c>
      <c r="B337" s="0" t="s">
        <v>3941</v>
      </c>
      <c r="C337" s="0" t="s">
        <v>3942</v>
      </c>
      <c r="D337" s="0" t="s">
        <v>3941</v>
      </c>
      <c r="E337" s="0" t="s">
        <v>3942</v>
      </c>
      <c r="F337" s="0" t="s">
        <v>3026</v>
      </c>
      <c r="G337" s="0" t="s">
        <v>3964</v>
      </c>
    </row>
    <row customHeight="1" ht="11.25">
      <c r="A338" s="373" t="s">
        <v>14</v>
      </c>
      <c r="B338" s="0" t="s">
        <v>3941</v>
      </c>
      <c r="C338" s="0" t="s">
        <v>3942</v>
      </c>
      <c r="D338" s="0" t="s">
        <v>3965</v>
      </c>
      <c r="E338" s="0" t="s">
        <v>3966</v>
      </c>
      <c r="F338" s="0" t="s">
        <v>3186</v>
      </c>
      <c r="G338" s="0" t="s">
        <v>3967</v>
      </c>
    </row>
    <row customHeight="1" ht="11.25">
      <c r="A339" s="373" t="s">
        <v>14</v>
      </c>
      <c r="B339" s="0" t="s">
        <v>3968</v>
      </c>
      <c r="C339" s="0" t="s">
        <v>3969</v>
      </c>
      <c r="D339" s="0" t="s">
        <v>3970</v>
      </c>
      <c r="E339" s="0" t="s">
        <v>3971</v>
      </c>
      <c r="F339" s="0" t="s">
        <v>3023</v>
      </c>
      <c r="G339" s="0" t="s">
        <v>3972</v>
      </c>
    </row>
    <row customHeight="1" ht="11.25">
      <c r="A340" s="373" t="s">
        <v>14</v>
      </c>
      <c r="B340" s="0" t="s">
        <v>3968</v>
      </c>
      <c r="C340" s="0" t="s">
        <v>3969</v>
      </c>
      <c r="D340" s="0" t="s">
        <v>3973</v>
      </c>
      <c r="E340" s="0" t="s">
        <v>3974</v>
      </c>
      <c r="F340" s="0" t="s">
        <v>3023</v>
      </c>
      <c r="G340" s="0" t="s">
        <v>3975</v>
      </c>
    </row>
    <row customHeight="1" ht="11.25">
      <c r="A341" s="373" t="s">
        <v>14</v>
      </c>
      <c r="B341" s="0" t="s">
        <v>3968</v>
      </c>
      <c r="C341" s="0" t="s">
        <v>3969</v>
      </c>
      <c r="D341" s="0" t="s">
        <v>3976</v>
      </c>
      <c r="E341" s="0" t="s">
        <v>3977</v>
      </c>
      <c r="F341" s="0" t="s">
        <v>3023</v>
      </c>
      <c r="G341" s="0" t="s">
        <v>3978</v>
      </c>
    </row>
    <row customHeight="1" ht="11.25">
      <c r="A342" s="373" t="s">
        <v>14</v>
      </c>
      <c r="B342" s="0" t="s">
        <v>3968</v>
      </c>
      <c r="C342" s="0" t="s">
        <v>3969</v>
      </c>
      <c r="D342" s="0" t="s">
        <v>3979</v>
      </c>
      <c r="E342" s="0" t="s">
        <v>3980</v>
      </c>
      <c r="F342" s="0" t="s">
        <v>3023</v>
      </c>
      <c r="G342" s="0" t="s">
        <v>3981</v>
      </c>
    </row>
    <row customHeight="1" ht="11.25">
      <c r="A343" s="373" t="s">
        <v>14</v>
      </c>
      <c r="B343" s="0" t="s">
        <v>3968</v>
      </c>
      <c r="C343" s="0" t="s">
        <v>3969</v>
      </c>
      <c r="D343" s="0" t="s">
        <v>3982</v>
      </c>
      <c r="E343" s="0" t="s">
        <v>3983</v>
      </c>
      <c r="F343" s="0" t="s">
        <v>3023</v>
      </c>
      <c r="G343" s="0" t="s">
        <v>3984</v>
      </c>
    </row>
    <row customHeight="1" ht="11.25">
      <c r="A344" s="373" t="s">
        <v>14</v>
      </c>
      <c r="B344" s="0" t="s">
        <v>3968</v>
      </c>
      <c r="C344" s="0" t="s">
        <v>3969</v>
      </c>
      <c r="D344" s="0" t="s">
        <v>3985</v>
      </c>
      <c r="E344" s="0" t="s">
        <v>3986</v>
      </c>
      <c r="F344" s="0" t="s">
        <v>3023</v>
      </c>
      <c r="G344" s="0" t="s">
        <v>3987</v>
      </c>
    </row>
    <row customHeight="1" ht="11.25">
      <c r="A345" s="373" t="s">
        <v>14</v>
      </c>
      <c r="B345" s="0" t="s">
        <v>3968</v>
      </c>
      <c r="C345" s="0" t="s">
        <v>3969</v>
      </c>
      <c r="D345" s="0" t="s">
        <v>3988</v>
      </c>
      <c r="E345" s="0" t="s">
        <v>3989</v>
      </c>
      <c r="F345" s="0" t="s">
        <v>3023</v>
      </c>
      <c r="G345" s="0" t="s">
        <v>3990</v>
      </c>
    </row>
    <row customHeight="1" ht="11.25">
      <c r="A346" s="373" t="s">
        <v>14</v>
      </c>
      <c r="B346" s="0" t="s">
        <v>3968</v>
      </c>
      <c r="C346" s="0" t="s">
        <v>3969</v>
      </c>
      <c r="D346" s="0" t="s">
        <v>3991</v>
      </c>
      <c r="E346" s="0" t="s">
        <v>3992</v>
      </c>
      <c r="F346" s="0" t="s">
        <v>3023</v>
      </c>
      <c r="G346" s="0" t="s">
        <v>3993</v>
      </c>
    </row>
    <row customHeight="1" ht="11.25">
      <c r="A347" s="373" t="s">
        <v>14</v>
      </c>
      <c r="B347" s="0" t="s">
        <v>3968</v>
      </c>
      <c r="C347" s="0" t="s">
        <v>3969</v>
      </c>
      <c r="D347" s="0" t="s">
        <v>3994</v>
      </c>
      <c r="E347" s="0" t="s">
        <v>3995</v>
      </c>
      <c r="F347" s="0" t="s">
        <v>3023</v>
      </c>
      <c r="G347" s="0" t="s">
        <v>3996</v>
      </c>
    </row>
    <row customHeight="1" ht="11.25">
      <c r="A348" s="373" t="s">
        <v>14</v>
      </c>
      <c r="B348" s="0" t="s">
        <v>3968</v>
      </c>
      <c r="C348" s="0" t="s">
        <v>3969</v>
      </c>
      <c r="D348" s="0" t="s">
        <v>3997</v>
      </c>
      <c r="E348" s="0" t="s">
        <v>3998</v>
      </c>
      <c r="F348" s="0" t="s">
        <v>3023</v>
      </c>
      <c r="G348" s="0" t="s">
        <v>3999</v>
      </c>
    </row>
    <row customHeight="1" ht="11.25">
      <c r="A349" s="373" t="s">
        <v>14</v>
      </c>
      <c r="B349" s="0" t="s">
        <v>3968</v>
      </c>
      <c r="C349" s="0" t="s">
        <v>3969</v>
      </c>
      <c r="D349" s="0" t="s">
        <v>4000</v>
      </c>
      <c r="E349" s="0" t="s">
        <v>4001</v>
      </c>
      <c r="F349" s="0" t="s">
        <v>3023</v>
      </c>
      <c r="G349" s="0" t="s">
        <v>4002</v>
      </c>
    </row>
    <row customHeight="1" ht="11.25">
      <c r="A350" s="373" t="s">
        <v>14</v>
      </c>
      <c r="B350" s="0" t="s">
        <v>3968</v>
      </c>
      <c r="C350" s="0" t="s">
        <v>3969</v>
      </c>
      <c r="D350" s="0" t="s">
        <v>3968</v>
      </c>
      <c r="E350" s="0" t="s">
        <v>3969</v>
      </c>
      <c r="F350" s="0" t="s">
        <v>3026</v>
      </c>
      <c r="G350" s="0" t="s">
        <v>4003</v>
      </c>
    </row>
    <row customHeight="1" ht="11.25">
      <c r="A351" s="373" t="s">
        <v>14</v>
      </c>
      <c r="B351" s="0" t="s">
        <v>3968</v>
      </c>
      <c r="C351" s="0" t="s">
        <v>3969</v>
      </c>
      <c r="D351" s="0" t="s">
        <v>4004</v>
      </c>
      <c r="E351" s="0" t="s">
        <v>4005</v>
      </c>
      <c r="F351" s="0" t="s">
        <v>3029</v>
      </c>
      <c r="G351" s="0" t="s">
        <v>4006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CBE3C-0F26-A311-CDFF-255A7302DA3F}" mc:Ignorable="x14ac xr xr2 xr3">
  <sheetPr>
    <tabColor rgb="FFFFCC99"/>
  </sheetPr>
  <dimension ref="A1:D38"/>
  <sheetViews>
    <sheetView topLeftCell="A1" showGridLines="0" workbookViewId="0">
      <selection activeCell="A1" sqref="A1"/>
    </sheetView>
  </sheetViews>
  <sheetFormatPr defaultColWidth="9.140625" customHeight="1" defaultRowHeight="11.25"/>
  <cols>
    <col min="1" max="4" style="6956" width="9.140625"/>
  </cols>
  <sheetData>
    <row customHeight="1" ht="11.25">
      <c r="A1" s="841" t="s">
        <v>4007</v>
      </c>
      <c r="B1" s="841" t="s">
        <v>4008</v>
      </c>
      <c r="C1" s="841" t="s">
        <v>4009</v>
      </c>
      <c r="D1" s="841" t="s">
        <v>4010</v>
      </c>
    </row>
    <row customHeight="1" ht="11.25">
      <c r="A2" s="6957" t="s">
        <v>109</v>
      </c>
      <c r="B2" s="6957" t="s">
        <v>4011</v>
      </c>
      <c r="C2" s="6957" t="s">
        <v>4012</v>
      </c>
      <c r="D2" s="6957" t="s">
        <v>4013</v>
      </c>
    </row>
    <row customHeight="1" ht="11.25">
      <c r="A3" s="6957" t="s">
        <v>110</v>
      </c>
      <c r="B3" s="6957" t="s">
        <v>4014</v>
      </c>
      <c r="C3" s="6957" t="s">
        <v>4015</v>
      </c>
      <c r="D3" s="6957" t="s">
        <v>4016</v>
      </c>
    </row>
    <row customHeight="1" ht="11.25">
      <c r="A4" s="6957" t="s">
        <v>89</v>
      </c>
      <c r="B4" s="6957" t="s">
        <v>4017</v>
      </c>
      <c r="C4" s="6957" t="s">
        <v>4015</v>
      </c>
      <c r="D4" s="6957" t="s">
        <v>4016</v>
      </c>
    </row>
    <row customHeight="1" ht="11.25">
      <c r="A5" s="6957" t="s">
        <v>90</v>
      </c>
      <c r="B5" s="6957" t="s">
        <v>4018</v>
      </c>
      <c r="C5" s="6957" t="s">
        <v>4019</v>
      </c>
      <c r="D5" s="6957" t="s">
        <v>4020</v>
      </c>
    </row>
    <row customHeight="1" ht="11.25">
      <c r="A6" s="6957" t="s">
        <v>111</v>
      </c>
      <c r="B6" s="6957" t="s">
        <v>4021</v>
      </c>
      <c r="C6" s="6957" t="s">
        <v>4022</v>
      </c>
      <c r="D6" s="6957" t="s">
        <v>4023</v>
      </c>
    </row>
    <row customHeight="1" ht="11.25">
      <c r="A7" s="6957" t="s">
        <v>91</v>
      </c>
      <c r="B7" s="6957" t="s">
        <v>4024</v>
      </c>
      <c r="C7" s="6957" t="s">
        <v>4022</v>
      </c>
      <c r="D7" s="6957" t="s">
        <v>4025</v>
      </c>
    </row>
    <row customHeight="1" ht="11.25">
      <c r="A8" s="6957" t="s">
        <v>92</v>
      </c>
      <c r="B8" s="6957" t="s">
        <v>4026</v>
      </c>
      <c r="C8" s="6957" t="s">
        <v>4022</v>
      </c>
      <c r="D8" s="6957" t="s">
        <v>4027</v>
      </c>
    </row>
    <row customHeight="1" ht="11.25">
      <c r="A9" s="6957" t="s">
        <v>112</v>
      </c>
      <c r="B9" s="6957" t="s">
        <v>4028</v>
      </c>
      <c r="C9" s="6957" t="s">
        <v>4029</v>
      </c>
      <c r="D9" s="6957" t="s">
        <v>4030</v>
      </c>
    </row>
    <row customHeight="1" ht="11.25">
      <c r="A10" s="6957" t="s">
        <v>148</v>
      </c>
      <c r="B10" s="6957" t="s">
        <v>4031</v>
      </c>
      <c r="C10" s="6957" t="s">
        <v>4032</v>
      </c>
      <c r="D10" s="6957" t="s">
        <v>4013</v>
      </c>
    </row>
    <row customHeight="1" ht="11.25">
      <c r="A11" s="6957" t="s">
        <v>149</v>
      </c>
      <c r="B11" s="6957" t="s">
        <v>4033</v>
      </c>
      <c r="C11" s="6957" t="s">
        <v>4032</v>
      </c>
      <c r="D11" s="6957" t="s">
        <v>4025</v>
      </c>
    </row>
    <row customHeight="1" ht="11.25">
      <c r="A12" s="6957" t="s">
        <v>150</v>
      </c>
      <c r="B12" s="6957" t="s">
        <v>4034</v>
      </c>
      <c r="C12" s="6957" t="s">
        <v>4035</v>
      </c>
      <c r="D12" s="6957" t="s">
        <v>4027</v>
      </c>
    </row>
    <row customHeight="1" ht="11.25">
      <c r="A13" s="6957" t="s">
        <v>151</v>
      </c>
      <c r="B13" s="6957" t="s">
        <v>4036</v>
      </c>
      <c r="C13" s="6957" t="s">
        <v>4035</v>
      </c>
      <c r="D13" s="6957" t="s">
        <v>4023</v>
      </c>
    </row>
    <row customHeight="1" ht="11.25">
      <c r="A14" s="6957" t="s">
        <v>152</v>
      </c>
      <c r="B14" s="6957" t="s">
        <v>4037</v>
      </c>
      <c r="C14" s="6957" t="s">
        <v>4029</v>
      </c>
      <c r="D14" s="6957" t="s">
        <v>4013</v>
      </c>
    </row>
    <row customHeight="1" ht="11.25">
      <c r="A15" s="6957" t="s">
        <v>153</v>
      </c>
      <c r="B15" s="6957" t="s">
        <v>4038</v>
      </c>
      <c r="C15" s="6957" t="s">
        <v>4029</v>
      </c>
      <c r="D15" s="6957" t="s">
        <v>4030</v>
      </c>
    </row>
    <row customHeight="1" ht="11.25">
      <c r="A16" s="6957" t="s">
        <v>1468</v>
      </c>
      <c r="B16" s="6957" t="s">
        <v>4039</v>
      </c>
      <c r="C16" s="6957" t="s">
        <v>4012</v>
      </c>
      <c r="D16" s="6957" t="s">
        <v>4040</v>
      </c>
    </row>
    <row customHeight="1" ht="11.25">
      <c r="A17" s="6957" t="s">
        <v>1474</v>
      </c>
      <c r="B17" s="6957" t="s">
        <v>4041</v>
      </c>
      <c r="C17" s="6957" t="s">
        <v>4042</v>
      </c>
      <c r="D17" s="6957" t="s">
        <v>4043</v>
      </c>
    </row>
    <row customHeight="1" ht="11.25">
      <c r="A18" s="6957" t="s">
        <v>1485</v>
      </c>
      <c r="B18" s="6957" t="s">
        <v>4044</v>
      </c>
      <c r="C18" s="6957" t="s">
        <v>4045</v>
      </c>
      <c r="D18" s="6957" t="s">
        <v>4025</v>
      </c>
    </row>
    <row customHeight="1" ht="11.25">
      <c r="A19" s="6957" t="s">
        <v>1499</v>
      </c>
      <c r="B19" s="6957" t="s">
        <v>4046</v>
      </c>
      <c r="C19" s="6957" t="s">
        <v>4045</v>
      </c>
      <c r="D19" s="6957" t="s">
        <v>4025</v>
      </c>
    </row>
    <row customHeight="1" ht="11.25">
      <c r="A20" s="6957" t="s">
        <v>1511</v>
      </c>
      <c r="B20" s="6957" t="s">
        <v>4047</v>
      </c>
      <c r="C20" s="6957" t="s">
        <v>4022</v>
      </c>
      <c r="D20" s="6957" t="s">
        <v>4025</v>
      </c>
    </row>
    <row customHeight="1" ht="11.25">
      <c r="A21" s="6957" t="s">
        <v>1520</v>
      </c>
      <c r="B21" s="6957" t="s">
        <v>4048</v>
      </c>
      <c r="C21" s="6957" t="s">
        <v>4022</v>
      </c>
      <c r="D21" s="6957" t="s">
        <v>4020</v>
      </c>
    </row>
    <row customHeight="1" ht="11.25">
      <c r="A22" s="6957" t="s">
        <v>1536</v>
      </c>
      <c r="B22" s="6957" t="s">
        <v>4049</v>
      </c>
      <c r="C22" s="6957" t="s">
        <v>4022</v>
      </c>
      <c r="D22" s="6957" t="s">
        <v>4025</v>
      </c>
    </row>
    <row customHeight="1" ht="11.25">
      <c r="A23" s="6957" t="s">
        <v>1543</v>
      </c>
      <c r="B23" s="6957" t="s">
        <v>4050</v>
      </c>
      <c r="C23" s="6957" t="s">
        <v>4022</v>
      </c>
      <c r="D23" s="6957" t="s">
        <v>4040</v>
      </c>
    </row>
    <row customHeight="1" ht="11.25">
      <c r="A24" s="6957" t="s">
        <v>1551</v>
      </c>
      <c r="B24" s="6957" t="s">
        <v>4051</v>
      </c>
      <c r="C24" s="6957" t="s">
        <v>4022</v>
      </c>
      <c r="D24" s="6957" t="s">
        <v>4020</v>
      </c>
    </row>
    <row customHeight="1" ht="11.25">
      <c r="A25" s="6957" t="s">
        <v>1558</v>
      </c>
      <c r="B25" s="6957" t="s">
        <v>4052</v>
      </c>
      <c r="C25" s="6957" t="s">
        <v>4022</v>
      </c>
      <c r="D25" s="6957" t="s">
        <v>4025</v>
      </c>
    </row>
    <row customHeight="1" ht="11.25">
      <c r="A26" s="6957" t="s">
        <v>1562</v>
      </c>
      <c r="B26" s="6957" t="s">
        <v>4053</v>
      </c>
      <c r="C26" s="6957" t="s">
        <v>4022</v>
      </c>
      <c r="D26" s="6957" t="s">
        <v>4020</v>
      </c>
    </row>
    <row customHeight="1" ht="11.25">
      <c r="A27" s="6957" t="s">
        <v>1567</v>
      </c>
      <c r="B27" s="6957" t="s">
        <v>4054</v>
      </c>
      <c r="C27" s="6957" t="s">
        <v>4032</v>
      </c>
      <c r="D27" s="6957" t="s">
        <v>4055</v>
      </c>
    </row>
    <row customHeight="1" ht="11.25">
      <c r="A28" s="6957" t="s">
        <v>1575</v>
      </c>
      <c r="B28" s="6957" t="s">
        <v>4056</v>
      </c>
      <c r="C28" s="6957" t="s">
        <v>4022</v>
      </c>
      <c r="D28" s="6957" t="s">
        <v>4025</v>
      </c>
    </row>
    <row customHeight="1" ht="11.25">
      <c r="A29" s="6957" t="s">
        <v>1577</v>
      </c>
      <c r="B29" s="6957" t="s">
        <v>4057</v>
      </c>
      <c r="C29" s="6957" t="s">
        <v>4022</v>
      </c>
      <c r="D29" s="6957" t="s">
        <v>4040</v>
      </c>
    </row>
    <row customHeight="1" ht="11.25">
      <c r="A30" s="6957" t="s">
        <v>1580</v>
      </c>
      <c r="B30" s="6957" t="s">
        <v>4058</v>
      </c>
      <c r="C30" s="6957" t="s">
        <v>4059</v>
      </c>
      <c r="D30" s="6957" t="s">
        <v>4027</v>
      </c>
    </row>
    <row customHeight="1" ht="11.25">
      <c r="A31" s="6957" t="s">
        <v>1585</v>
      </c>
      <c r="B31" s="6957" t="s">
        <v>4060</v>
      </c>
      <c r="C31" s="6957" t="s">
        <v>4059</v>
      </c>
      <c r="D31" s="6957" t="s">
        <v>4027</v>
      </c>
    </row>
    <row customHeight="1" ht="11.25">
      <c r="A32" s="6957" t="s">
        <v>1587</v>
      </c>
      <c r="B32" s="6957" t="s">
        <v>4061</v>
      </c>
      <c r="C32" s="6957" t="s">
        <v>4062</v>
      </c>
      <c r="D32" s="6957" t="s">
        <v>4063</v>
      </c>
    </row>
    <row customHeight="1" ht="11.25">
      <c r="A33" s="6957" t="s">
        <v>1589</v>
      </c>
      <c r="B33" s="6957" t="s">
        <v>4064</v>
      </c>
      <c r="C33" s="6957" t="s">
        <v>4065</v>
      </c>
      <c r="D33" s="6957" t="s">
        <v>4063</v>
      </c>
    </row>
    <row customHeight="1" ht="11.25">
      <c r="A34" s="6957" t="s">
        <v>1591</v>
      </c>
      <c r="B34" s="6957" t="s">
        <v>4066</v>
      </c>
      <c r="C34" s="6957" t="s">
        <v>4022</v>
      </c>
      <c r="D34" s="6957" t="s">
        <v>4023</v>
      </c>
    </row>
    <row customHeight="1" ht="11.25">
      <c r="A35" s="6957" t="s">
        <v>1596</v>
      </c>
      <c r="B35" s="6957" t="s">
        <v>4067</v>
      </c>
      <c r="C35" s="6957" t="s">
        <v>4012</v>
      </c>
      <c r="D35" s="6957" t="s">
        <v>4023</v>
      </c>
    </row>
    <row customHeight="1" ht="11.25">
      <c r="A36" s="6957" t="s">
        <v>1601</v>
      </c>
      <c r="B36" s="6957" t="s">
        <v>4068</v>
      </c>
      <c r="C36" s="6957" t="s">
        <v>4012</v>
      </c>
      <c r="D36" s="6957" t="s">
        <v>4027</v>
      </c>
    </row>
    <row customHeight="1" ht="11.25">
      <c r="A37" s="6957" t="s">
        <v>1605</v>
      </c>
      <c r="B37" s="6957" t="s">
        <v>4069</v>
      </c>
      <c r="C37" s="6957" t="s">
        <v>4012</v>
      </c>
      <c r="D37" s="6957" t="s">
        <v>4023</v>
      </c>
    </row>
    <row customHeight="1" ht="11.25">
      <c r="A38" s="6957" t="s">
        <v>1613</v>
      </c>
      <c r="B38" s="6957" t="s">
        <v>4070</v>
      </c>
      <c r="C38" s="6957" t="s">
        <v>4012</v>
      </c>
      <c r="D38" s="6957" t="s">
        <v>4027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E4E1F-40DF-FFD5-7CEB-9420D5BDD84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E3DBB-3FAA-0B65-2641-6C0103282DA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6958" width="9.140625"/>
  </cols>
  <sheetData>
    <row customHeight="1" ht="11.25">
      <c r="A1" s="169" t="s">
        <v>130</v>
      </c>
      <c r="B1" s="169" t="s">
        <v>4071</v>
      </c>
    </row>
    <row customHeight="1" ht="11.25">
      <c r="A2" s="6959" t="s">
        <v>97</v>
      </c>
      <c r="B2" s="6959" t="s">
        <v>4072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49D17-E15F-D26C-990C-E267FBC5758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956" width="9.140625"/>
    <col min="2" max="2" style="6956" width="65.28125" customWidth="1"/>
  </cols>
  <sheetData>
    <row customHeight="1" ht="11.25">
      <c r="A1" s="841" t="s">
        <v>4073</v>
      </c>
      <c r="B1" s="841" t="s">
        <v>4074</v>
      </c>
    </row>
    <row customHeight="1" ht="11.25">
      <c r="A2" s="841">
        <v>4213775</v>
      </c>
      <c r="B2" s="841" t="s">
        <v>1230</v>
      </c>
    </row>
    <row customHeight="1" ht="11.25">
      <c r="A3" s="841">
        <v>4213784</v>
      </c>
      <c r="B3" s="841" t="s">
        <v>1263</v>
      </c>
    </row>
    <row customHeight="1" ht="11.25">
      <c r="A4" s="841">
        <v>4213781</v>
      </c>
      <c r="B4" s="841" t="s">
        <v>1256</v>
      </c>
    </row>
    <row customHeight="1" ht="11.25">
      <c r="A5" s="841">
        <v>4213776</v>
      </c>
      <c r="B5" s="841" t="s">
        <v>174</v>
      </c>
    </row>
    <row customHeight="1" ht="11.25">
      <c r="A6" s="841">
        <v>4213777</v>
      </c>
      <c r="B6" s="841" t="s">
        <v>182</v>
      </c>
    </row>
    <row customHeight="1" ht="11.25">
      <c r="A7" s="841">
        <v>4213778</v>
      </c>
      <c r="B7" s="841" t="s">
        <v>190</v>
      </c>
    </row>
    <row customHeight="1" ht="11.25">
      <c r="A8" s="841">
        <v>4213780</v>
      </c>
      <c r="B8" s="841" t="s">
        <v>196</v>
      </c>
    </row>
    <row customHeight="1" ht="11.25">
      <c r="A9" s="841">
        <v>4213779</v>
      </c>
      <c r="B9" s="841" t="s">
        <v>1394</v>
      </c>
    </row>
    <row customHeight="1" ht="11.25">
      <c r="A10" s="841">
        <v>4213783</v>
      </c>
      <c r="B10" s="841" t="s">
        <v>1408</v>
      </c>
    </row>
    <row customHeight="1" ht="11.25">
      <c r="A11" s="841">
        <v>4213782</v>
      </c>
      <c r="B11" s="841"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16273-DC98-9D8E-C642-E7DDADE0402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956" width="9.140625"/>
    <col min="2" max="2" style="6956" width="65.28125" customWidth="1"/>
  </cols>
  <sheetData>
    <row customHeight="1" ht="11.25">
      <c r="A1" s="841" t="s">
        <v>4073</v>
      </c>
      <c r="B1" s="841" t="s">
        <v>4075</v>
      </c>
    </row>
    <row customHeight="1" ht="11.25">
      <c r="A2" s="841" t="s">
        <v>4076</v>
      </c>
      <c r="B2" s="841" t="s">
        <v>1505</v>
      </c>
    </row>
    <row customHeight="1" ht="11.25">
      <c r="A3" s="841" t="s">
        <v>4077</v>
      </c>
      <c r="B3" s="841" t="s">
        <v>1515</v>
      </c>
    </row>
    <row customHeight="1" ht="11.25">
      <c r="A4" s="841" t="s">
        <v>156</v>
      </c>
      <c r="B4" s="841" t="s">
        <v>1524</v>
      </c>
    </row>
    <row customHeight="1" ht="11.25">
      <c r="A5" s="841" t="s">
        <v>176</v>
      </c>
      <c r="B5" s="841" t="s">
        <v>1533</v>
      </c>
    </row>
    <row customHeight="1" ht="11.25">
      <c r="A6" s="841" t="s">
        <v>4078</v>
      </c>
      <c r="B6" s="841" t="s">
        <v>1539</v>
      </c>
    </row>
    <row customHeight="1" ht="11.25">
      <c r="A7" s="841" t="s">
        <v>4079</v>
      </c>
      <c r="B7" s="841" t="s">
        <v>1547</v>
      </c>
    </row>
    <row customHeight="1" ht="11.25">
      <c r="A8" s="841" t="s">
        <v>4080</v>
      </c>
      <c r="B8" s="841" t="s">
        <v>1554</v>
      </c>
    </row>
    <row customHeight="1" ht="11.25">
      <c r="A9" s="841" t="s">
        <v>4081</v>
      </c>
      <c r="B9" s="841" t="s">
        <v>1560</v>
      </c>
    </row>
    <row customHeight="1" ht="11.25">
      <c r="A10" s="841" t="s">
        <v>4082</v>
      </c>
      <c r="B10" s="841" t="s">
        <v>1564</v>
      </c>
    </row>
    <row customHeight="1" ht="11.25">
      <c r="A11" s="841" t="s">
        <v>4083</v>
      </c>
      <c r="B11" s="841" t="s">
        <v>1571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B2DBC-6702-9CCC-2EBA-412CD198926A}"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272" width="9.140625" hidden="1" customWidth="1"/>
    <col min="2" max="2" style="3251" width="9.140625" hidden="1" customWidth="1"/>
    <col min="3" max="3" style="3273" width="3.7109375" customWidth="1"/>
    <col min="4" max="4" style="3251" width="5.57421875" customWidth="1"/>
    <col min="5" max="5" style="3251" width="48.421875" customWidth="1"/>
    <col min="6" max="6" style="3251" width="38.140625" customWidth="1"/>
    <col min="7" max="7" style="2624" width="1.7109375" hidden="1" customWidth="1"/>
    <col min="8" max="11" style="3251" width="19.8515625" customWidth="1"/>
    <col min="12" max="12" style="3251" width="9.7109375" customWidth="1"/>
    <col min="13" max="18" style="3251" width="19.8515625" customWidth="1"/>
    <col min="19" max="19" style="2624" width="1.7109375" hidden="1" customWidth="1"/>
    <col min="20" max="22" style="3274" width="19.8515625" hidden="1" customWidth="1"/>
    <col min="23" max="23" style="2624" width="1.7109375" hidden="1" customWidth="1"/>
    <col min="24" max="26" style="3274" width="19.8515625" hidden="1" customWidth="1"/>
    <col min="27" max="27" style="2624" width="1.7109375" hidden="1" customWidth="1"/>
    <col min="28" max="29" style="3274" width="19.8515625" hidden="1" customWidth="1"/>
    <col min="30" max="30" style="2624" width="1.7109375" hidden="1" customWidth="1"/>
    <col min="31" max="31" style="3251" width="103.7109375" customWidth="1"/>
    <col min="32" max="34" style="3274" width="103.7109375" hidden="1" customWidth="1"/>
    <col min="35" max="35" style="3275" width="3.7109375" customWidth="1"/>
    <col min="36" max="38" style="3228" width="10.57421875"/>
    <col min="39" max="39" style="3228" width="13.7109375" hidden="1" customWidth="1"/>
    <col min="40" max="40" style="3228" width="15.421875" customWidth="1"/>
    <col min="41" max="41" style="3228" width="16.28125" customWidth="1"/>
    <col min="42" max="45" style="3228" width="10.57421875"/>
  </cols>
  <sheetData>
    <row customHeight="1" ht="14.25" hidden="1">
      <c r="E1" s="418"/>
      <c r="F1" s="418"/>
      <c r="G1" s="418"/>
      <c r="H1" s="2082" t="s">
        <v>352</v>
      </c>
      <c r="I1" s="2082"/>
      <c r="J1" s="2082"/>
      <c r="K1" s="2082"/>
      <c r="L1" s="2082"/>
      <c r="M1" s="2082"/>
      <c r="N1" s="2082"/>
      <c r="O1" s="2082"/>
      <c r="P1" s="2082"/>
      <c r="Q1" s="2082"/>
      <c r="R1" s="2082"/>
      <c r="T1" s="2082" t="s">
        <v>353</v>
      </c>
      <c r="U1" s="2082"/>
      <c r="V1" s="2082"/>
      <c r="X1" s="2082" t="s">
        <v>354</v>
      </c>
      <c r="Y1" s="2082"/>
      <c r="Z1" s="2082"/>
      <c r="AB1" s="2082" t="s">
        <v>355</v>
      </c>
      <c r="AC1" s="2082"/>
    </row>
    <row customHeight="1" ht="14.25" hidden="1"/>
    <row s="3211" customFormat="1" customHeight="1" ht="6">
      <c r="C3" s="707"/>
      <c r="D3" s="708"/>
      <c r="E3" s="708"/>
      <c r="F3" s="708"/>
      <c r="G3" s="708"/>
      <c r="H3" s="708" t="s">
        <v>356</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4" customFormat="1" customHeight="1" ht="17.25">
      <c r="A5" s="765"/>
      <c r="C5" s="828"/>
      <c r="D5" s="2079" t="str">
        <f>IF(org=0,"Не определено",org)</f>
        <v>Филиал "Смоленская ГРЭС" ПАО "Юнипро"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223"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298</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299</v>
      </c>
      <c r="AF7" s="2067" t="s">
        <v>299</v>
      </c>
      <c r="AG7" s="2067" t="s">
        <v>299</v>
      </c>
      <c r="AH7" s="2067" t="s">
        <v>299</v>
      </c>
    </row>
    <row customHeight="1" ht="25.5">
      <c r="C8" s="456"/>
      <c r="D8" s="1971" t="s">
        <v>87</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357</v>
      </c>
      <c r="I8" s="2075" t="s">
        <v>358</v>
      </c>
      <c r="J8" s="2067" t="s">
        <v>359</v>
      </c>
      <c r="K8" s="2067"/>
      <c r="L8" s="2067"/>
      <c r="M8" s="2068"/>
      <c r="N8" s="2067" t="s">
        <v>360</v>
      </c>
      <c r="O8" s="2067"/>
      <c r="P8" s="2067" t="s">
        <v>361</v>
      </c>
      <c r="Q8" s="2067"/>
      <c r="R8" s="2071" t="s">
        <v>362</v>
      </c>
      <c r="S8" s="830"/>
      <c r="T8" s="2069" t="s">
        <v>363</v>
      </c>
      <c r="U8" s="2069" t="s">
        <v>364</v>
      </c>
      <c r="V8" s="2069" t="s">
        <v>365</v>
      </c>
      <c r="W8" s="832"/>
      <c r="X8" s="2069" t="s">
        <v>366</v>
      </c>
      <c r="Y8" s="2069" t="s">
        <v>367</v>
      </c>
      <c r="Z8" s="2069" t="s">
        <v>368</v>
      </c>
      <c r="AA8" s="832"/>
      <c r="AB8" s="2069" t="s">
        <v>369</v>
      </c>
      <c r="AC8" s="2069" t="s">
        <v>362</v>
      </c>
      <c r="AD8" s="832"/>
      <c r="AE8" s="2067"/>
      <c r="AF8" s="2067"/>
      <c r="AG8" s="2067"/>
      <c r="AH8" s="2067"/>
    </row>
    <row customHeight="1" ht="43.5">
      <c r="C9" s="456"/>
      <c r="D9" s="1971"/>
      <c r="E9" s="2067"/>
      <c r="F9" s="2067"/>
      <c r="G9" s="835"/>
      <c r="H9" s="2074"/>
      <c r="I9" s="2076"/>
      <c r="J9" s="431" t="s">
        <v>370</v>
      </c>
      <c r="K9" s="431" t="s">
        <v>371</v>
      </c>
      <c r="L9" s="431" t="s">
        <v>372</v>
      </c>
      <c r="M9" s="437" t="s">
        <v>373</v>
      </c>
      <c r="N9" s="431" t="s">
        <v>374</v>
      </c>
      <c r="O9" s="431" t="s">
        <v>373</v>
      </c>
      <c r="P9" s="431" t="s">
        <v>375</v>
      </c>
      <c r="Q9" s="431" t="s">
        <v>373</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1" customFormat="1" customHeight="1" ht="11.25" hidden="1">
      <c r="C11" s="504"/>
      <c r="D11" s="505" t="s">
        <v>376</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109</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377</v>
      </c>
      <c r="AF12" s="2077" t="s">
        <v>378</v>
      </c>
      <c r="AG12" s="2077" t="s">
        <v>379</v>
      </c>
      <c r="AH12" s="2077" t="s">
        <v>380</v>
      </c>
      <c r="AI12" s="453"/>
      <c r="AM12" s="517"/>
      <c r="AP12" s="506" t="s">
        <v>381</v>
      </c>
      <c r="AQ12" s="506" t="s">
        <v>381</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5EEA3E-357A-FB4B-13C6-A6BC5B88C995}" mc:Ignorable="x14ac xr xr2 xr3">
  <sheetPr>
    <tabColor rgb="FFFFCC99"/>
  </sheetPr>
  <dimension ref="A1:G351"/>
  <sheetViews>
    <sheetView topLeftCell="A1" showGridLines="0" workbookViewId="0">
      <selection activeCell="A1" sqref="A1"/>
    </sheetView>
  </sheetViews>
  <sheetFormatPr customHeight="1" defaultRowHeight="11.25"/>
  <sheetData>
    <row customHeight="1" ht="11.25">
      <c r="A1" s="373" t="s">
        <v>3012</v>
      </c>
      <c r="B1" s="373" t="s">
        <v>3013</v>
      </c>
      <c r="C1" s="373" t="s">
        <v>3014</v>
      </c>
      <c r="D1" s="373" t="s">
        <v>3015</v>
      </c>
      <c r="E1" s="0" t="s">
        <v>3016</v>
      </c>
      <c r="F1" s="0" t="s">
        <v>3017</v>
      </c>
      <c r="G1" s="0" t="s">
        <v>3018</v>
      </c>
    </row>
    <row customHeight="1" ht="11.25">
      <c r="A2" s="0" t="s">
        <v>14</v>
      </c>
      <c r="B2" s="0" t="s">
        <v>3019</v>
      </c>
      <c r="C2" s="0" t="s">
        <v>3020</v>
      </c>
      <c r="D2" s="0" t="s">
        <v>3021</v>
      </c>
      <c r="E2" s="0" t="s">
        <v>3022</v>
      </c>
      <c r="F2" s="0" t="s">
        <v>3023</v>
      </c>
      <c r="G2" s="0" t="s">
        <v>109</v>
      </c>
    </row>
    <row customHeight="1" ht="11.25">
      <c r="A3" s="0" t="s">
        <v>14</v>
      </c>
      <c r="B3" s="0" t="s">
        <v>3019</v>
      </c>
      <c r="C3" s="0" t="s">
        <v>3020</v>
      </c>
      <c r="D3" s="0" t="s">
        <v>3024</v>
      </c>
      <c r="E3" s="0" t="s">
        <v>3025</v>
      </c>
      <c r="F3" s="0" t="s">
        <v>3023</v>
      </c>
      <c r="G3" s="0" t="s">
        <v>110</v>
      </c>
    </row>
    <row customHeight="1" ht="11.25">
      <c r="A4" s="0" t="s">
        <v>14</v>
      </c>
      <c r="B4" s="0" t="s">
        <v>3019</v>
      </c>
      <c r="C4" s="0" t="s">
        <v>3020</v>
      </c>
      <c r="D4" s="0" t="s">
        <v>3019</v>
      </c>
      <c r="E4" s="0" t="s">
        <v>3020</v>
      </c>
      <c r="F4" s="0" t="s">
        <v>3026</v>
      </c>
      <c r="G4" s="0" t="s">
        <v>89</v>
      </c>
    </row>
    <row customHeight="1" ht="11.25">
      <c r="A5" s="0" t="s">
        <v>14</v>
      </c>
      <c r="B5" s="0" t="s">
        <v>3019</v>
      </c>
      <c r="C5" s="0" t="s">
        <v>3020</v>
      </c>
      <c r="D5" s="0" t="s">
        <v>3027</v>
      </c>
      <c r="E5" s="0" t="s">
        <v>3028</v>
      </c>
      <c r="F5" s="0" t="s">
        <v>3029</v>
      </c>
      <c r="G5" s="0" t="s">
        <v>90</v>
      </c>
    </row>
    <row customHeight="1" ht="11.25">
      <c r="A6" s="0" t="s">
        <v>14</v>
      </c>
      <c r="B6" s="0" t="s">
        <v>3019</v>
      </c>
      <c r="C6" s="0" t="s">
        <v>3020</v>
      </c>
      <c r="D6" s="0" t="s">
        <v>3030</v>
      </c>
      <c r="E6" s="0" t="s">
        <v>3031</v>
      </c>
      <c r="F6" s="0" t="s">
        <v>3023</v>
      </c>
      <c r="G6" s="0" t="s">
        <v>111</v>
      </c>
    </row>
    <row customHeight="1" ht="11.25">
      <c r="A7" s="0" t="s">
        <v>14</v>
      </c>
      <c r="B7" s="0" t="s">
        <v>3019</v>
      </c>
      <c r="C7" s="0" t="s">
        <v>3020</v>
      </c>
      <c r="D7" s="0" t="s">
        <v>3032</v>
      </c>
      <c r="E7" s="0" t="s">
        <v>3033</v>
      </c>
      <c r="F7" s="0" t="s">
        <v>3023</v>
      </c>
      <c r="G7" s="0" t="s">
        <v>91</v>
      </c>
    </row>
    <row customHeight="1" ht="11.25">
      <c r="A8" s="0" t="s">
        <v>14</v>
      </c>
      <c r="B8" s="0" t="s">
        <v>3019</v>
      </c>
      <c r="C8" s="0" t="s">
        <v>3020</v>
      </c>
      <c r="D8" s="0" t="s">
        <v>3034</v>
      </c>
      <c r="E8" s="0" t="s">
        <v>3035</v>
      </c>
      <c r="F8" s="0" t="s">
        <v>3023</v>
      </c>
      <c r="G8" s="0" t="s">
        <v>92</v>
      </c>
    </row>
    <row customHeight="1" ht="11.25">
      <c r="A9" s="0" t="s">
        <v>14</v>
      </c>
      <c r="B9" s="0" t="s">
        <v>3019</v>
      </c>
      <c r="C9" s="0" t="s">
        <v>3020</v>
      </c>
      <c r="D9" s="0" t="s">
        <v>3036</v>
      </c>
      <c r="E9" s="0" t="s">
        <v>3037</v>
      </c>
      <c r="F9" s="0" t="s">
        <v>3023</v>
      </c>
      <c r="G9" s="0" t="s">
        <v>112</v>
      </c>
    </row>
    <row customHeight="1" ht="11.25">
      <c r="A10" s="0" t="s">
        <v>14</v>
      </c>
      <c r="B10" s="0" t="s">
        <v>3019</v>
      </c>
      <c r="C10" s="0" t="s">
        <v>3020</v>
      </c>
      <c r="D10" s="0" t="s">
        <v>3038</v>
      </c>
      <c r="E10" s="0" t="s">
        <v>3039</v>
      </c>
      <c r="F10" s="0" t="s">
        <v>3023</v>
      </c>
      <c r="G10" s="0" t="s">
        <v>148</v>
      </c>
    </row>
    <row customHeight="1" ht="11.25">
      <c r="A11" s="0" t="s">
        <v>14</v>
      </c>
      <c r="B11" s="0" t="s">
        <v>3019</v>
      </c>
      <c r="C11" s="0" t="s">
        <v>3020</v>
      </c>
      <c r="D11" s="0" t="s">
        <v>3040</v>
      </c>
      <c r="E11" s="0" t="s">
        <v>3041</v>
      </c>
      <c r="F11" s="0" t="s">
        <v>3023</v>
      </c>
      <c r="G11" s="0" t="s">
        <v>149</v>
      </c>
    </row>
    <row customHeight="1" ht="11.25">
      <c r="A12" s="0" t="s">
        <v>14</v>
      </c>
      <c r="B12" s="0" t="s">
        <v>3042</v>
      </c>
      <c r="C12" s="0" t="s">
        <v>3043</v>
      </c>
      <c r="D12" s="0" t="s">
        <v>3044</v>
      </c>
      <c r="E12" s="0" t="s">
        <v>3045</v>
      </c>
      <c r="F12" s="0" t="s">
        <v>3023</v>
      </c>
      <c r="G12" s="0" t="s">
        <v>150</v>
      </c>
    </row>
    <row customHeight="1" ht="11.25">
      <c r="A13" s="0" t="s">
        <v>14</v>
      </c>
      <c r="B13" s="0" t="s">
        <v>3042</v>
      </c>
      <c r="C13" s="0" t="s">
        <v>3043</v>
      </c>
      <c r="D13" s="0" t="s">
        <v>3042</v>
      </c>
      <c r="E13" s="0" t="s">
        <v>3043</v>
      </c>
      <c r="F13" s="0" t="s">
        <v>3026</v>
      </c>
      <c r="G13" s="0" t="s">
        <v>151</v>
      </c>
    </row>
    <row customHeight="1" ht="11.25">
      <c r="A14" s="0" t="s">
        <v>14</v>
      </c>
      <c r="B14" s="0" t="s">
        <v>3042</v>
      </c>
      <c r="C14" s="0" t="s">
        <v>3043</v>
      </c>
      <c r="D14" s="0" t="s">
        <v>3046</v>
      </c>
      <c r="E14" s="0" t="s">
        <v>3047</v>
      </c>
      <c r="F14" s="0" t="s">
        <v>3029</v>
      </c>
      <c r="G14" s="0" t="s">
        <v>152</v>
      </c>
    </row>
    <row customHeight="1" ht="11.25">
      <c r="A15" s="0" t="s">
        <v>14</v>
      </c>
      <c r="B15" s="0" t="s">
        <v>3042</v>
      </c>
      <c r="C15" s="0" t="s">
        <v>3043</v>
      </c>
      <c r="D15" s="0" t="s">
        <v>3048</v>
      </c>
      <c r="E15" s="0" t="s">
        <v>3049</v>
      </c>
      <c r="F15" s="0" t="s">
        <v>3023</v>
      </c>
      <c r="G15" s="0" t="s">
        <v>153</v>
      </c>
    </row>
    <row customHeight="1" ht="11.25">
      <c r="A16" s="0" t="s">
        <v>14</v>
      </c>
      <c r="B16" s="0" t="s">
        <v>3042</v>
      </c>
      <c r="C16" s="0" t="s">
        <v>3043</v>
      </c>
      <c r="D16" s="0" t="s">
        <v>3050</v>
      </c>
      <c r="E16" s="0" t="s">
        <v>3051</v>
      </c>
      <c r="F16" s="0" t="s">
        <v>3023</v>
      </c>
      <c r="G16" s="0" t="s">
        <v>1468</v>
      </c>
    </row>
    <row customHeight="1" ht="11.25">
      <c r="A17" s="0" t="s">
        <v>14</v>
      </c>
      <c r="B17" s="0" t="s">
        <v>3042</v>
      </c>
      <c r="C17" s="0" t="s">
        <v>3043</v>
      </c>
      <c r="D17" s="0" t="s">
        <v>3052</v>
      </c>
      <c r="E17" s="0" t="s">
        <v>3053</v>
      </c>
      <c r="F17" s="0" t="s">
        <v>3023</v>
      </c>
      <c r="G17" s="0" t="s">
        <v>1474</v>
      </c>
    </row>
    <row customHeight="1" ht="11.25">
      <c r="A18" s="0" t="s">
        <v>14</v>
      </c>
      <c r="B18" s="0" t="s">
        <v>3042</v>
      </c>
      <c r="C18" s="0" t="s">
        <v>3043</v>
      </c>
      <c r="D18" s="0" t="s">
        <v>3054</v>
      </c>
      <c r="E18" s="0" t="s">
        <v>3055</v>
      </c>
      <c r="F18" s="0" t="s">
        <v>3023</v>
      </c>
      <c r="G18" s="0" t="s">
        <v>1485</v>
      </c>
    </row>
    <row customHeight="1" ht="11.25">
      <c r="A19" s="0" t="s">
        <v>14</v>
      </c>
      <c r="B19" s="0" t="s">
        <v>3042</v>
      </c>
      <c r="C19" s="0" t="s">
        <v>3043</v>
      </c>
      <c r="D19" s="0" t="s">
        <v>3056</v>
      </c>
      <c r="E19" s="0" t="s">
        <v>3057</v>
      </c>
      <c r="F19" s="0" t="s">
        <v>3023</v>
      </c>
      <c r="G19" s="0" t="s">
        <v>1499</v>
      </c>
    </row>
    <row customHeight="1" ht="11.25">
      <c r="A20" s="0" t="s">
        <v>14</v>
      </c>
      <c r="B20" s="0" t="s">
        <v>3042</v>
      </c>
      <c r="C20" s="0" t="s">
        <v>3043</v>
      </c>
      <c r="D20" s="0" t="s">
        <v>3058</v>
      </c>
      <c r="E20" s="0" t="s">
        <v>3059</v>
      </c>
      <c r="F20" s="0" t="s">
        <v>3023</v>
      </c>
      <c r="G20" s="0" t="s">
        <v>1511</v>
      </c>
    </row>
    <row customHeight="1" ht="11.25">
      <c r="A21" s="0" t="s">
        <v>14</v>
      </c>
      <c r="B21" s="0" t="s">
        <v>3042</v>
      </c>
      <c r="C21" s="0" t="s">
        <v>3043</v>
      </c>
      <c r="D21" s="0" t="s">
        <v>3060</v>
      </c>
      <c r="E21" s="0" t="s">
        <v>3061</v>
      </c>
      <c r="F21" s="0" t="s">
        <v>3023</v>
      </c>
      <c r="G21" s="0" t="s">
        <v>1520</v>
      </c>
    </row>
    <row customHeight="1" ht="11.25">
      <c r="A22" s="0" t="s">
        <v>14</v>
      </c>
      <c r="B22" s="0" t="s">
        <v>3042</v>
      </c>
      <c r="C22" s="0" t="s">
        <v>3043</v>
      </c>
      <c r="D22" s="0" t="s">
        <v>3062</v>
      </c>
      <c r="E22" s="0" t="s">
        <v>3063</v>
      </c>
      <c r="F22" s="0" t="s">
        <v>3023</v>
      </c>
      <c r="G22" s="0" t="s">
        <v>1536</v>
      </c>
    </row>
    <row customHeight="1" ht="11.25">
      <c r="A23" s="0" t="s">
        <v>14</v>
      </c>
      <c r="B23" s="0" t="s">
        <v>3042</v>
      </c>
      <c r="C23" s="0" t="s">
        <v>3043</v>
      </c>
      <c r="D23" s="0" t="s">
        <v>3064</v>
      </c>
      <c r="E23" s="0" t="s">
        <v>3065</v>
      </c>
      <c r="F23" s="0" t="s">
        <v>3023</v>
      </c>
      <c r="G23" s="0" t="s">
        <v>1543</v>
      </c>
    </row>
    <row customHeight="1" ht="11.25">
      <c r="A24" s="0" t="s">
        <v>14</v>
      </c>
      <c r="B24" s="0" t="s">
        <v>3042</v>
      </c>
      <c r="C24" s="0" t="s">
        <v>3043</v>
      </c>
      <c r="D24" s="0" t="s">
        <v>3066</v>
      </c>
      <c r="E24" s="0" t="s">
        <v>3067</v>
      </c>
      <c r="F24" s="0" t="s">
        <v>3023</v>
      </c>
      <c r="G24" s="0" t="s">
        <v>1551</v>
      </c>
    </row>
    <row customHeight="1" ht="11.25">
      <c r="A25" s="0" t="s">
        <v>14</v>
      </c>
      <c r="B25" s="0" t="s">
        <v>3042</v>
      </c>
      <c r="C25" s="0" t="s">
        <v>3043</v>
      </c>
      <c r="D25" s="0" t="s">
        <v>3068</v>
      </c>
      <c r="E25" s="0" t="s">
        <v>3069</v>
      </c>
      <c r="F25" s="0" t="s">
        <v>3023</v>
      </c>
      <c r="G25" s="0" t="s">
        <v>1558</v>
      </c>
    </row>
    <row customHeight="1" ht="11.25">
      <c r="A26" s="0" t="s">
        <v>14</v>
      </c>
      <c r="B26" s="0" t="s">
        <v>3042</v>
      </c>
      <c r="C26" s="0" t="s">
        <v>3043</v>
      </c>
      <c r="D26" s="0" t="s">
        <v>3070</v>
      </c>
      <c r="E26" s="0" t="s">
        <v>3071</v>
      </c>
      <c r="F26" s="0" t="s">
        <v>3023</v>
      </c>
      <c r="G26" s="0" t="s">
        <v>1562</v>
      </c>
    </row>
    <row customHeight="1" ht="11.25">
      <c r="A27" s="0" t="s">
        <v>14</v>
      </c>
      <c r="B27" s="0" t="s">
        <v>3042</v>
      </c>
      <c r="C27" s="0" t="s">
        <v>3043</v>
      </c>
      <c r="D27" s="0" t="s">
        <v>3072</v>
      </c>
      <c r="E27" s="0" t="s">
        <v>3073</v>
      </c>
      <c r="F27" s="0" t="s">
        <v>3023</v>
      </c>
      <c r="G27" s="0" t="s">
        <v>1567</v>
      </c>
    </row>
    <row customHeight="1" ht="11.25">
      <c r="A28" s="0" t="s">
        <v>14</v>
      </c>
      <c r="B28" s="0" t="s">
        <v>3042</v>
      </c>
      <c r="C28" s="0" t="s">
        <v>3043</v>
      </c>
      <c r="D28" s="0" t="s">
        <v>3074</v>
      </c>
      <c r="E28" s="0" t="s">
        <v>3075</v>
      </c>
      <c r="F28" s="0" t="s">
        <v>3023</v>
      </c>
      <c r="G28" s="0" t="s">
        <v>1575</v>
      </c>
    </row>
    <row customHeight="1" ht="11.25">
      <c r="A29" s="0" t="s">
        <v>14</v>
      </c>
      <c r="B29" s="0" t="s">
        <v>3042</v>
      </c>
      <c r="C29" s="0" t="s">
        <v>3043</v>
      </c>
      <c r="D29" s="0" t="s">
        <v>3076</v>
      </c>
      <c r="E29" s="0" t="s">
        <v>3077</v>
      </c>
      <c r="F29" s="0" t="s">
        <v>3023</v>
      </c>
      <c r="G29" s="0" t="s">
        <v>1577</v>
      </c>
    </row>
    <row customHeight="1" ht="11.25">
      <c r="A30" s="0" t="s">
        <v>14</v>
      </c>
      <c r="B30" s="0" t="s">
        <v>3042</v>
      </c>
      <c r="C30" s="0" t="s">
        <v>3043</v>
      </c>
      <c r="D30" s="0" t="s">
        <v>3078</v>
      </c>
      <c r="E30" s="0" t="s">
        <v>3079</v>
      </c>
      <c r="F30" s="0" t="s">
        <v>3023</v>
      </c>
      <c r="G30" s="0" t="s">
        <v>1580</v>
      </c>
    </row>
    <row customHeight="1" ht="11.25">
      <c r="A31" s="0" t="s">
        <v>14</v>
      </c>
      <c r="B31" s="0" t="s">
        <v>3042</v>
      </c>
      <c r="C31" s="0" t="s">
        <v>3043</v>
      </c>
      <c r="D31" s="0" t="s">
        <v>3080</v>
      </c>
      <c r="E31" s="0" t="s">
        <v>3081</v>
      </c>
      <c r="F31" s="0" t="s">
        <v>3023</v>
      </c>
      <c r="G31" s="0" t="s">
        <v>1585</v>
      </c>
    </row>
    <row customHeight="1" ht="11.25">
      <c r="A32" s="0" t="s">
        <v>14</v>
      </c>
      <c r="B32" s="0" t="s">
        <v>3042</v>
      </c>
      <c r="C32" s="0" t="s">
        <v>3043</v>
      </c>
      <c r="D32" s="0" t="s">
        <v>3082</v>
      </c>
      <c r="E32" s="0" t="s">
        <v>3083</v>
      </c>
      <c r="F32" s="0" t="s">
        <v>3023</v>
      </c>
      <c r="G32" s="0" t="s">
        <v>1587</v>
      </c>
    </row>
    <row customHeight="1" ht="11.25">
      <c r="A33" s="0" t="s">
        <v>14</v>
      </c>
      <c r="B33" s="0" t="s">
        <v>3042</v>
      </c>
      <c r="C33" s="0" t="s">
        <v>3043</v>
      </c>
      <c r="D33" s="0" t="s">
        <v>3084</v>
      </c>
      <c r="E33" s="0" t="s">
        <v>3085</v>
      </c>
      <c r="F33" s="0" t="s">
        <v>3023</v>
      </c>
      <c r="G33" s="0" t="s">
        <v>1589</v>
      </c>
    </row>
    <row customHeight="1" ht="11.25">
      <c r="A34" s="0" t="s">
        <v>14</v>
      </c>
      <c r="B34" s="0" t="s">
        <v>3042</v>
      </c>
      <c r="C34" s="0" t="s">
        <v>3043</v>
      </c>
      <c r="D34" s="0" t="s">
        <v>3086</v>
      </c>
      <c r="E34" s="0" t="s">
        <v>3087</v>
      </c>
      <c r="F34" s="0" t="s">
        <v>3023</v>
      </c>
      <c r="G34" s="0" t="s">
        <v>1591</v>
      </c>
    </row>
    <row customHeight="1" ht="11.25">
      <c r="A35" s="0" t="s">
        <v>14</v>
      </c>
      <c r="B35" s="0" t="s">
        <v>3042</v>
      </c>
      <c r="C35" s="0" t="s">
        <v>3043</v>
      </c>
      <c r="D35" s="0" t="s">
        <v>3088</v>
      </c>
      <c r="E35" s="0" t="s">
        <v>3089</v>
      </c>
      <c r="F35" s="0" t="s">
        <v>3023</v>
      </c>
      <c r="G35" s="0" t="s">
        <v>1596</v>
      </c>
    </row>
    <row customHeight="1" ht="11.25">
      <c r="A36" s="0" t="s">
        <v>14</v>
      </c>
      <c r="B36" s="0" t="s">
        <v>3090</v>
      </c>
      <c r="C36" s="0" t="s">
        <v>3091</v>
      </c>
      <c r="D36" s="0" t="s">
        <v>3092</v>
      </c>
      <c r="E36" s="0" t="s">
        <v>3093</v>
      </c>
      <c r="F36" s="0" t="s">
        <v>3023</v>
      </c>
      <c r="G36" s="0" t="s">
        <v>1601</v>
      </c>
    </row>
    <row customHeight="1" ht="11.25">
      <c r="A37" s="0" t="s">
        <v>14</v>
      </c>
      <c r="B37" s="0" t="s">
        <v>3090</v>
      </c>
      <c r="C37" s="0" t="s">
        <v>3091</v>
      </c>
      <c r="D37" s="0" t="s">
        <v>3094</v>
      </c>
      <c r="E37" s="0" t="s">
        <v>3095</v>
      </c>
      <c r="F37" s="0" t="s">
        <v>3023</v>
      </c>
      <c r="G37" s="0" t="s">
        <v>1605</v>
      </c>
    </row>
    <row customHeight="1" ht="11.25">
      <c r="A38" s="0" t="s">
        <v>14</v>
      </c>
      <c r="B38" s="0" t="s">
        <v>3090</v>
      </c>
      <c r="C38" s="0" t="s">
        <v>3091</v>
      </c>
      <c r="D38" s="0" t="s">
        <v>3096</v>
      </c>
      <c r="E38" s="0" t="s">
        <v>3097</v>
      </c>
      <c r="F38" s="0" t="s">
        <v>3023</v>
      </c>
      <c r="G38" s="0" t="s">
        <v>1613</v>
      </c>
    </row>
    <row customHeight="1" ht="11.25">
      <c r="A39" s="0" t="s">
        <v>14</v>
      </c>
      <c r="B39" s="0" t="s">
        <v>3090</v>
      </c>
      <c r="C39" s="0" t="s">
        <v>3091</v>
      </c>
      <c r="D39" s="0" t="s">
        <v>3090</v>
      </c>
      <c r="E39" s="0" t="s">
        <v>3091</v>
      </c>
      <c r="F39" s="0" t="s">
        <v>3026</v>
      </c>
      <c r="G39" s="0" t="s">
        <v>1619</v>
      </c>
    </row>
    <row customHeight="1" ht="11.25">
      <c r="A40" s="0" t="s">
        <v>14</v>
      </c>
      <c r="B40" s="0" t="s">
        <v>3090</v>
      </c>
      <c r="C40" s="0" t="s">
        <v>3091</v>
      </c>
      <c r="D40" s="0" t="s">
        <v>3098</v>
      </c>
      <c r="E40" s="0" t="s">
        <v>3099</v>
      </c>
      <c r="F40" s="0" t="s">
        <v>3029</v>
      </c>
      <c r="G40" s="0" t="s">
        <v>1624</v>
      </c>
    </row>
    <row customHeight="1" ht="11.25">
      <c r="A41" s="0" t="s">
        <v>14</v>
      </c>
      <c r="B41" s="0" t="s">
        <v>3090</v>
      </c>
      <c r="C41" s="0" t="s">
        <v>3091</v>
      </c>
      <c r="D41" s="0" t="s">
        <v>3100</v>
      </c>
      <c r="E41" s="0" t="s">
        <v>3101</v>
      </c>
      <c r="F41" s="0" t="s">
        <v>3023</v>
      </c>
      <c r="G41" s="0" t="s">
        <v>1628</v>
      </c>
    </row>
    <row customHeight="1" ht="11.25">
      <c r="A42" s="0" t="s">
        <v>14</v>
      </c>
      <c r="B42" s="0" t="s">
        <v>3090</v>
      </c>
      <c r="C42" s="0" t="s">
        <v>3091</v>
      </c>
      <c r="D42" s="0" t="s">
        <v>3102</v>
      </c>
      <c r="E42" s="0" t="s">
        <v>3103</v>
      </c>
      <c r="F42" s="0" t="s">
        <v>3023</v>
      </c>
      <c r="G42" s="0" t="s">
        <v>1631</v>
      </c>
    </row>
    <row customHeight="1" ht="11.25">
      <c r="A43" s="0" t="s">
        <v>14</v>
      </c>
      <c r="B43" s="0" t="s">
        <v>3090</v>
      </c>
      <c r="C43" s="0" t="s">
        <v>3091</v>
      </c>
      <c r="D43" s="0" t="s">
        <v>3104</v>
      </c>
      <c r="E43" s="0" t="s">
        <v>3105</v>
      </c>
      <c r="F43" s="0" t="s">
        <v>3023</v>
      </c>
      <c r="G43" s="0" t="s">
        <v>1638</v>
      </c>
    </row>
    <row customHeight="1" ht="11.25">
      <c r="A44" s="0" t="s">
        <v>14</v>
      </c>
      <c r="B44" s="0" t="s">
        <v>3090</v>
      </c>
      <c r="C44" s="0" t="s">
        <v>3091</v>
      </c>
      <c r="D44" s="0" t="s">
        <v>3106</v>
      </c>
      <c r="E44" s="0" t="s">
        <v>3107</v>
      </c>
      <c r="F44" s="0" t="s">
        <v>3023</v>
      </c>
      <c r="G44" s="0" t="s">
        <v>1647</v>
      </c>
    </row>
    <row customHeight="1" ht="11.25">
      <c r="A45" s="0" t="s">
        <v>14</v>
      </c>
      <c r="B45" s="0" t="s">
        <v>3090</v>
      </c>
      <c r="C45" s="0" t="s">
        <v>3091</v>
      </c>
      <c r="D45" s="0" t="s">
        <v>3108</v>
      </c>
      <c r="E45" s="0" t="s">
        <v>3109</v>
      </c>
      <c r="F45" s="0" t="s">
        <v>3023</v>
      </c>
      <c r="G45" s="0" t="s">
        <v>1652</v>
      </c>
    </row>
    <row customHeight="1" ht="11.25">
      <c r="A46" s="0" t="s">
        <v>14</v>
      </c>
      <c r="B46" s="0" t="s">
        <v>3090</v>
      </c>
      <c r="C46" s="0" t="s">
        <v>3091</v>
      </c>
      <c r="D46" s="0" t="s">
        <v>3110</v>
      </c>
      <c r="E46" s="0" t="s">
        <v>3111</v>
      </c>
      <c r="F46" s="0" t="s">
        <v>3023</v>
      </c>
      <c r="G46" s="0" t="s">
        <v>1656</v>
      </c>
    </row>
    <row customHeight="1" ht="11.25">
      <c r="A47" s="0" t="s">
        <v>14</v>
      </c>
      <c r="B47" s="0" t="s">
        <v>3090</v>
      </c>
      <c r="C47" s="0" t="s">
        <v>3091</v>
      </c>
      <c r="D47" s="0" t="s">
        <v>3112</v>
      </c>
      <c r="E47" s="0" t="s">
        <v>3113</v>
      </c>
      <c r="F47" s="0" t="s">
        <v>3023</v>
      </c>
      <c r="G47" s="0" t="s">
        <v>1662</v>
      </c>
    </row>
    <row customHeight="1" ht="11.25">
      <c r="A48" s="0" t="s">
        <v>14</v>
      </c>
      <c r="B48" s="0" t="s">
        <v>3090</v>
      </c>
      <c r="C48" s="0" t="s">
        <v>3091</v>
      </c>
      <c r="D48" s="0" t="s">
        <v>3114</v>
      </c>
      <c r="E48" s="0" t="s">
        <v>3115</v>
      </c>
      <c r="F48" s="0" t="s">
        <v>3023</v>
      </c>
      <c r="G48" s="0" t="s">
        <v>1667</v>
      </c>
    </row>
    <row customHeight="1" ht="11.25">
      <c r="A49" s="0" t="s">
        <v>14</v>
      </c>
      <c r="B49" s="0" t="s">
        <v>3090</v>
      </c>
      <c r="C49" s="0" t="s">
        <v>3091</v>
      </c>
      <c r="D49" s="0" t="s">
        <v>3116</v>
      </c>
      <c r="E49" s="0" t="s">
        <v>3117</v>
      </c>
      <c r="F49" s="0" t="s">
        <v>3023</v>
      </c>
      <c r="G49" s="0" t="s">
        <v>1670</v>
      </c>
    </row>
    <row customHeight="1" ht="11.25">
      <c r="A50" s="0" t="s">
        <v>14</v>
      </c>
      <c r="B50" s="0" t="s">
        <v>3090</v>
      </c>
      <c r="C50" s="0" t="s">
        <v>3091</v>
      </c>
      <c r="D50" s="0" t="s">
        <v>3118</v>
      </c>
      <c r="E50" s="0" t="s">
        <v>3119</v>
      </c>
      <c r="F50" s="0" t="s">
        <v>3023</v>
      </c>
      <c r="G50" s="0" t="s">
        <v>1674</v>
      </c>
    </row>
    <row customHeight="1" ht="11.25">
      <c r="A51" s="0" t="s">
        <v>14</v>
      </c>
      <c r="B51" s="0" t="s">
        <v>3090</v>
      </c>
      <c r="C51" s="0" t="s">
        <v>3091</v>
      </c>
      <c r="D51" s="0" t="s">
        <v>3120</v>
      </c>
      <c r="E51" s="0" t="s">
        <v>3121</v>
      </c>
      <c r="F51" s="0" t="s">
        <v>3023</v>
      </c>
      <c r="G51" s="0" t="s">
        <v>1678</v>
      </c>
    </row>
    <row customHeight="1" ht="11.25">
      <c r="A52" s="0" t="s">
        <v>14</v>
      </c>
      <c r="B52" s="0" t="s">
        <v>3090</v>
      </c>
      <c r="C52" s="0" t="s">
        <v>3091</v>
      </c>
      <c r="D52" s="0" t="s">
        <v>3122</v>
      </c>
      <c r="E52" s="0" t="s">
        <v>3123</v>
      </c>
      <c r="F52" s="0" t="s">
        <v>3023</v>
      </c>
      <c r="G52" s="0" t="s">
        <v>1682</v>
      </c>
    </row>
    <row customHeight="1" ht="11.25">
      <c r="A53" s="0" t="s">
        <v>14</v>
      </c>
      <c r="B53" s="0" t="s">
        <v>3124</v>
      </c>
      <c r="C53" s="0" t="s">
        <v>3125</v>
      </c>
      <c r="D53" s="0" t="s">
        <v>3126</v>
      </c>
      <c r="E53" s="0" t="s">
        <v>3127</v>
      </c>
      <c r="F53" s="0" t="s">
        <v>3023</v>
      </c>
      <c r="G53" s="0" t="s">
        <v>1684</v>
      </c>
    </row>
    <row customHeight="1" ht="11.25">
      <c r="A54" s="0" t="s">
        <v>14</v>
      </c>
      <c r="B54" s="0" t="s">
        <v>3124</v>
      </c>
      <c r="C54" s="0" t="s">
        <v>3125</v>
      </c>
      <c r="D54" s="0" t="s">
        <v>3128</v>
      </c>
      <c r="E54" s="0" t="s">
        <v>3129</v>
      </c>
      <c r="F54" s="0" t="s">
        <v>3023</v>
      </c>
      <c r="G54" s="0" t="s">
        <v>1687</v>
      </c>
    </row>
    <row customHeight="1" ht="11.25">
      <c r="A55" s="0" t="s">
        <v>14</v>
      </c>
      <c r="B55" s="0" t="s">
        <v>3124</v>
      </c>
      <c r="C55" s="0" t="s">
        <v>3125</v>
      </c>
      <c r="D55" s="0" t="s">
        <v>3130</v>
      </c>
      <c r="E55" s="0" t="s">
        <v>3131</v>
      </c>
      <c r="F55" s="0" t="s">
        <v>3023</v>
      </c>
      <c r="G55" s="0" t="s">
        <v>1691</v>
      </c>
    </row>
    <row customHeight="1" ht="11.25">
      <c r="A56" s="0" t="s">
        <v>14</v>
      </c>
      <c r="B56" s="0" t="s">
        <v>3124</v>
      </c>
      <c r="C56" s="0" t="s">
        <v>3125</v>
      </c>
      <c r="D56" s="0" t="s">
        <v>3124</v>
      </c>
      <c r="E56" s="0" t="s">
        <v>3125</v>
      </c>
      <c r="F56" s="0" t="s">
        <v>3026</v>
      </c>
      <c r="G56" s="0" t="s">
        <v>1694</v>
      </c>
    </row>
    <row customHeight="1" ht="11.25">
      <c r="A57" s="0" t="s">
        <v>14</v>
      </c>
      <c r="B57" s="0" t="s">
        <v>3124</v>
      </c>
      <c r="C57" s="0" t="s">
        <v>3125</v>
      </c>
      <c r="D57" s="0" t="s">
        <v>3132</v>
      </c>
      <c r="E57" s="0" t="s">
        <v>3133</v>
      </c>
      <c r="F57" s="0" t="s">
        <v>3023</v>
      </c>
      <c r="G57" s="0" t="s">
        <v>1697</v>
      </c>
    </row>
    <row customHeight="1" ht="11.25">
      <c r="A58" s="0" t="s">
        <v>14</v>
      </c>
      <c r="B58" s="0" t="s">
        <v>3124</v>
      </c>
      <c r="C58" s="0" t="s">
        <v>3125</v>
      </c>
      <c r="D58" s="0" t="s">
        <v>3134</v>
      </c>
      <c r="E58" s="0" t="s">
        <v>3135</v>
      </c>
      <c r="F58" s="0" t="s">
        <v>3023</v>
      </c>
      <c r="G58" s="0" t="s">
        <v>1700</v>
      </c>
    </row>
    <row customHeight="1" ht="11.25">
      <c r="A59" s="0" t="s">
        <v>14</v>
      </c>
      <c r="B59" s="0" t="s">
        <v>3124</v>
      </c>
      <c r="C59" s="0" t="s">
        <v>3125</v>
      </c>
      <c r="D59" s="0" t="s">
        <v>3136</v>
      </c>
      <c r="E59" s="0" t="s">
        <v>3137</v>
      </c>
      <c r="F59" s="0" t="s">
        <v>3023</v>
      </c>
      <c r="G59" s="0" t="s">
        <v>1704</v>
      </c>
    </row>
    <row customHeight="1" ht="11.25">
      <c r="A60" s="0" t="s">
        <v>14</v>
      </c>
      <c r="B60" s="0" t="s">
        <v>3138</v>
      </c>
      <c r="C60" s="0" t="s">
        <v>3139</v>
      </c>
      <c r="D60" s="0" t="s">
        <v>3138</v>
      </c>
      <c r="E60" s="0" t="s">
        <v>3139</v>
      </c>
      <c r="F60" s="0" t="s">
        <v>3140</v>
      </c>
      <c r="G60" s="0" t="s">
        <v>1707</v>
      </c>
    </row>
    <row customHeight="1" ht="11.25">
      <c r="A61" s="0" t="s">
        <v>14</v>
      </c>
      <c r="B61" s="0" t="s">
        <v>3141</v>
      </c>
      <c r="C61" s="0" t="s">
        <v>3142</v>
      </c>
      <c r="D61" s="0" t="s">
        <v>3141</v>
      </c>
      <c r="E61" s="0" t="s">
        <v>3142</v>
      </c>
      <c r="F61" s="0" t="s">
        <v>3140</v>
      </c>
      <c r="G61" s="0" t="s">
        <v>3143</v>
      </c>
    </row>
    <row customHeight="1" ht="11.25">
      <c r="A62" s="0" t="s">
        <v>14</v>
      </c>
      <c r="B62" s="0" t="s">
        <v>3144</v>
      </c>
      <c r="C62" s="0" t="s">
        <v>3145</v>
      </c>
      <c r="D62" s="0" t="s">
        <v>3146</v>
      </c>
      <c r="E62" s="0" t="s">
        <v>3147</v>
      </c>
      <c r="F62" s="0" t="s">
        <v>3023</v>
      </c>
      <c r="G62" s="0" t="s">
        <v>3148</v>
      </c>
    </row>
    <row customHeight="1" ht="11.25">
      <c r="A63" s="0" t="s">
        <v>14</v>
      </c>
      <c r="B63" s="0" t="s">
        <v>3144</v>
      </c>
      <c r="C63" s="0" t="s">
        <v>3145</v>
      </c>
      <c r="D63" s="0" t="s">
        <v>3149</v>
      </c>
      <c r="E63" s="0" t="s">
        <v>3150</v>
      </c>
      <c r="F63" s="0" t="s">
        <v>3023</v>
      </c>
      <c r="G63" s="0" t="s">
        <v>3151</v>
      </c>
    </row>
    <row customHeight="1" ht="11.25">
      <c r="A64" s="0" t="s">
        <v>14</v>
      </c>
      <c r="B64" s="0" t="s">
        <v>3144</v>
      </c>
      <c r="C64" s="0" t="s">
        <v>3145</v>
      </c>
      <c r="D64" s="0" t="s">
        <v>3152</v>
      </c>
      <c r="E64" s="0" t="s">
        <v>3153</v>
      </c>
      <c r="F64" s="0" t="s">
        <v>3023</v>
      </c>
      <c r="G64" s="0" t="s">
        <v>3154</v>
      </c>
    </row>
    <row customHeight="1" ht="11.25">
      <c r="A65" s="0" t="s">
        <v>14</v>
      </c>
      <c r="B65" s="0" t="s">
        <v>3144</v>
      </c>
      <c r="C65" s="0" t="s">
        <v>3145</v>
      </c>
      <c r="D65" s="0" t="s">
        <v>3155</v>
      </c>
      <c r="E65" s="0" t="s">
        <v>3156</v>
      </c>
      <c r="F65" s="0" t="s">
        <v>3023</v>
      </c>
      <c r="G65" s="0" t="s">
        <v>3157</v>
      </c>
    </row>
    <row customHeight="1" ht="11.25">
      <c r="A66" s="0" t="s">
        <v>14</v>
      </c>
      <c r="B66" s="0" t="s">
        <v>3144</v>
      </c>
      <c r="C66" s="0" t="s">
        <v>3145</v>
      </c>
      <c r="D66" s="0" t="s">
        <v>3144</v>
      </c>
      <c r="E66" s="0" t="s">
        <v>3145</v>
      </c>
      <c r="F66" s="0" t="s">
        <v>3026</v>
      </c>
      <c r="G66" s="0" t="s">
        <v>3158</v>
      </c>
    </row>
    <row customHeight="1" ht="11.25">
      <c r="A67" s="0" t="s">
        <v>14</v>
      </c>
      <c r="B67" s="0" t="s">
        <v>3144</v>
      </c>
      <c r="C67" s="0" t="s">
        <v>3145</v>
      </c>
      <c r="D67" s="0" t="s">
        <v>3159</v>
      </c>
      <c r="E67" s="0" t="s">
        <v>3160</v>
      </c>
      <c r="F67" s="0" t="s">
        <v>3029</v>
      </c>
      <c r="G67" s="0" t="s">
        <v>1928</v>
      </c>
    </row>
    <row customHeight="1" ht="11.25">
      <c r="A68" s="0" t="s">
        <v>14</v>
      </c>
      <c r="B68" s="0" t="s">
        <v>3144</v>
      </c>
      <c r="C68" s="0" t="s">
        <v>3145</v>
      </c>
      <c r="D68" s="0" t="s">
        <v>3161</v>
      </c>
      <c r="E68" s="0" t="s">
        <v>3162</v>
      </c>
      <c r="F68" s="0" t="s">
        <v>3023</v>
      </c>
      <c r="G68" s="0" t="s">
        <v>3163</v>
      </c>
    </row>
    <row customHeight="1" ht="11.25">
      <c r="A69" s="0" t="s">
        <v>14</v>
      </c>
      <c r="B69" s="0" t="s">
        <v>3144</v>
      </c>
      <c r="C69" s="0" t="s">
        <v>3145</v>
      </c>
      <c r="D69" s="0" t="s">
        <v>3164</v>
      </c>
      <c r="E69" s="0" t="s">
        <v>3165</v>
      </c>
      <c r="F69" s="0" t="s">
        <v>3023</v>
      </c>
      <c r="G69" s="0" t="s">
        <v>2139</v>
      </c>
    </row>
    <row customHeight="1" ht="11.25">
      <c r="A70" s="0" t="s">
        <v>14</v>
      </c>
      <c r="B70" s="0" t="s">
        <v>3144</v>
      </c>
      <c r="C70" s="0" t="s">
        <v>3145</v>
      </c>
      <c r="D70" s="0" t="s">
        <v>3166</v>
      </c>
      <c r="E70" s="0" t="s">
        <v>3167</v>
      </c>
      <c r="F70" s="0" t="s">
        <v>3023</v>
      </c>
      <c r="G70" s="0" t="s">
        <v>3168</v>
      </c>
    </row>
    <row customHeight="1" ht="11.25">
      <c r="A71" s="0" t="s">
        <v>14</v>
      </c>
      <c r="B71" s="0" t="s">
        <v>3144</v>
      </c>
      <c r="C71" s="0" t="s">
        <v>3145</v>
      </c>
      <c r="D71" s="0" t="s">
        <v>3169</v>
      </c>
      <c r="E71" s="0" t="s">
        <v>3170</v>
      </c>
      <c r="F71" s="0" t="s">
        <v>3023</v>
      </c>
      <c r="G71" s="0" t="s">
        <v>3171</v>
      </c>
    </row>
    <row customHeight="1" ht="11.25">
      <c r="A72" s="0" t="s">
        <v>14</v>
      </c>
      <c r="B72" s="0" t="s">
        <v>3144</v>
      </c>
      <c r="C72" s="0" t="s">
        <v>3145</v>
      </c>
      <c r="D72" s="0" t="s">
        <v>3172</v>
      </c>
      <c r="E72" s="0" t="s">
        <v>3173</v>
      </c>
      <c r="F72" s="0" t="s">
        <v>3023</v>
      </c>
      <c r="G72" s="0" t="s">
        <v>3174</v>
      </c>
    </row>
    <row customHeight="1" ht="11.25">
      <c r="A73" s="0" t="s">
        <v>14</v>
      </c>
      <c r="B73" s="0" t="s">
        <v>3144</v>
      </c>
      <c r="C73" s="0" t="s">
        <v>3145</v>
      </c>
      <c r="D73" s="0" t="s">
        <v>3175</v>
      </c>
      <c r="E73" s="0" t="s">
        <v>3176</v>
      </c>
      <c r="F73" s="0" t="s">
        <v>3023</v>
      </c>
      <c r="G73" s="0" t="s">
        <v>3177</v>
      </c>
    </row>
    <row customHeight="1" ht="11.25">
      <c r="A74" s="0" t="s">
        <v>14</v>
      </c>
      <c r="B74" s="0" t="s">
        <v>3144</v>
      </c>
      <c r="C74" s="0" t="s">
        <v>3145</v>
      </c>
      <c r="D74" s="0" t="s">
        <v>3178</v>
      </c>
      <c r="E74" s="0" t="s">
        <v>3179</v>
      </c>
      <c r="F74" s="0" t="s">
        <v>3023</v>
      </c>
      <c r="G74" s="0" t="s">
        <v>3180</v>
      </c>
    </row>
    <row customHeight="1" ht="11.25">
      <c r="A75" s="0" t="s">
        <v>14</v>
      </c>
      <c r="B75" s="0" t="s">
        <v>3144</v>
      </c>
      <c r="C75" s="0" t="s">
        <v>3145</v>
      </c>
      <c r="D75" s="0" t="s">
        <v>3181</v>
      </c>
      <c r="E75" s="0" t="s">
        <v>3182</v>
      </c>
      <c r="F75" s="0" t="s">
        <v>3023</v>
      </c>
      <c r="G75" s="0" t="s">
        <v>3183</v>
      </c>
    </row>
    <row customHeight="1" ht="11.25">
      <c r="A76" s="0" t="s">
        <v>14</v>
      </c>
      <c r="B76" s="0" t="s">
        <v>3144</v>
      </c>
      <c r="C76" s="0" t="s">
        <v>3145</v>
      </c>
      <c r="D76" s="0" t="s">
        <v>3184</v>
      </c>
      <c r="E76" s="0" t="s">
        <v>3185</v>
      </c>
      <c r="F76" s="0" t="s">
        <v>3186</v>
      </c>
      <c r="G76" s="0" t="s">
        <v>3187</v>
      </c>
    </row>
    <row customHeight="1" ht="11.25">
      <c r="A77" s="0" t="s">
        <v>14</v>
      </c>
      <c r="B77" s="0" t="s">
        <v>3144</v>
      </c>
      <c r="C77" s="0" t="s">
        <v>3145</v>
      </c>
      <c r="D77" s="0" t="s">
        <v>3188</v>
      </c>
      <c r="E77" s="0" t="s">
        <v>3189</v>
      </c>
      <c r="F77" s="0" t="s">
        <v>3023</v>
      </c>
      <c r="G77" s="0" t="s">
        <v>3190</v>
      </c>
    </row>
    <row customHeight="1" ht="11.25">
      <c r="A78" s="0" t="s">
        <v>14</v>
      </c>
      <c r="B78" s="0" t="s">
        <v>3144</v>
      </c>
      <c r="C78" s="0" t="s">
        <v>3145</v>
      </c>
      <c r="D78" s="0" t="s">
        <v>3191</v>
      </c>
      <c r="E78" s="0" t="s">
        <v>3192</v>
      </c>
      <c r="F78" s="0" t="s">
        <v>3023</v>
      </c>
      <c r="G78" s="0" t="s">
        <v>3193</v>
      </c>
    </row>
    <row customHeight="1" ht="11.25">
      <c r="A79" s="0" t="s">
        <v>14</v>
      </c>
      <c r="B79" s="0" t="s">
        <v>3144</v>
      </c>
      <c r="C79" s="0" t="s">
        <v>3145</v>
      </c>
      <c r="D79" s="0" t="s">
        <v>3194</v>
      </c>
      <c r="E79" s="0" t="s">
        <v>3195</v>
      </c>
      <c r="F79" s="0" t="s">
        <v>3023</v>
      </c>
      <c r="G79" s="0" t="s">
        <v>3196</v>
      </c>
    </row>
    <row customHeight="1" ht="11.25">
      <c r="A80" s="0" t="s">
        <v>14</v>
      </c>
      <c r="B80" s="0" t="s">
        <v>3197</v>
      </c>
      <c r="C80" s="0" t="s">
        <v>3198</v>
      </c>
      <c r="D80" s="0" t="s">
        <v>3199</v>
      </c>
      <c r="E80" s="0" t="s">
        <v>3200</v>
      </c>
      <c r="F80" s="0" t="s">
        <v>3023</v>
      </c>
      <c r="G80" s="0" t="s">
        <v>3201</v>
      </c>
    </row>
    <row customHeight="1" ht="11.25">
      <c r="A81" s="0" t="s">
        <v>14</v>
      </c>
      <c r="B81" s="0" t="s">
        <v>3197</v>
      </c>
      <c r="C81" s="0" t="s">
        <v>3198</v>
      </c>
      <c r="D81" s="0" t="s">
        <v>3202</v>
      </c>
      <c r="E81" s="0" t="s">
        <v>3203</v>
      </c>
      <c r="F81" s="0" t="s">
        <v>3023</v>
      </c>
      <c r="G81" s="0" t="s">
        <v>3204</v>
      </c>
    </row>
    <row customHeight="1" ht="11.25">
      <c r="A82" s="0" t="s">
        <v>14</v>
      </c>
      <c r="B82" s="0" t="s">
        <v>3197</v>
      </c>
      <c r="C82" s="0" t="s">
        <v>3198</v>
      </c>
      <c r="D82" s="0" t="s">
        <v>3205</v>
      </c>
      <c r="E82" s="0" t="s">
        <v>3206</v>
      </c>
      <c r="F82" s="0" t="s">
        <v>3023</v>
      </c>
      <c r="G82" s="0" t="s">
        <v>3207</v>
      </c>
    </row>
    <row customHeight="1" ht="11.25">
      <c r="A83" s="0" t="s">
        <v>14</v>
      </c>
      <c r="B83" s="0" t="s">
        <v>3197</v>
      </c>
      <c r="C83" s="0" t="s">
        <v>3198</v>
      </c>
      <c r="D83" s="0" t="s">
        <v>3208</v>
      </c>
      <c r="E83" s="0" t="s">
        <v>3209</v>
      </c>
      <c r="F83" s="0" t="s">
        <v>3186</v>
      </c>
      <c r="G83" s="0" t="s">
        <v>3210</v>
      </c>
    </row>
    <row customHeight="1" ht="11.25">
      <c r="A84" s="0" t="s">
        <v>14</v>
      </c>
      <c r="B84" s="0" t="s">
        <v>3197</v>
      </c>
      <c r="C84" s="0" t="s">
        <v>3198</v>
      </c>
      <c r="D84" s="0" t="s">
        <v>3197</v>
      </c>
      <c r="E84" s="0" t="s">
        <v>3198</v>
      </c>
      <c r="F84" s="0" t="s">
        <v>3026</v>
      </c>
      <c r="G84" s="0" t="s">
        <v>3211</v>
      </c>
    </row>
    <row customHeight="1" ht="11.25">
      <c r="A85" s="0" t="s">
        <v>14</v>
      </c>
      <c r="B85" s="0" t="s">
        <v>3197</v>
      </c>
      <c r="C85" s="0" t="s">
        <v>3198</v>
      </c>
      <c r="D85" s="0" t="s">
        <v>3212</v>
      </c>
      <c r="E85" s="0" t="s">
        <v>3213</v>
      </c>
      <c r="F85" s="0" t="s">
        <v>3029</v>
      </c>
      <c r="G85" s="0" t="s">
        <v>3214</v>
      </c>
    </row>
    <row customHeight="1" ht="11.25">
      <c r="A86" s="0" t="s">
        <v>14</v>
      </c>
      <c r="B86" s="0" t="s">
        <v>3197</v>
      </c>
      <c r="C86" s="0" t="s">
        <v>3198</v>
      </c>
      <c r="D86" s="0" t="s">
        <v>3215</v>
      </c>
      <c r="E86" s="0" t="s">
        <v>3216</v>
      </c>
      <c r="F86" s="0" t="s">
        <v>3023</v>
      </c>
      <c r="G86" s="0" t="s">
        <v>3217</v>
      </c>
    </row>
    <row customHeight="1" ht="11.25">
      <c r="A87" s="0" t="s">
        <v>14</v>
      </c>
      <c r="B87" s="0" t="s">
        <v>3197</v>
      </c>
      <c r="C87" s="0" t="s">
        <v>3198</v>
      </c>
      <c r="D87" s="0" t="s">
        <v>3218</v>
      </c>
      <c r="E87" s="0" t="s">
        <v>3219</v>
      </c>
      <c r="F87" s="0" t="s">
        <v>3023</v>
      </c>
      <c r="G87" s="0" t="s">
        <v>3220</v>
      </c>
    </row>
    <row customHeight="1" ht="11.25">
      <c r="A88" s="0" t="s">
        <v>14</v>
      </c>
      <c r="B88" s="0" t="s">
        <v>3197</v>
      </c>
      <c r="C88" s="0" t="s">
        <v>3198</v>
      </c>
      <c r="D88" s="0" t="s">
        <v>3221</v>
      </c>
      <c r="E88" s="0" t="s">
        <v>3222</v>
      </c>
      <c r="F88" s="0" t="s">
        <v>3023</v>
      </c>
      <c r="G88" s="0" t="s">
        <v>3223</v>
      </c>
    </row>
    <row customHeight="1" ht="11.25">
      <c r="A89" s="0" t="s">
        <v>14</v>
      </c>
      <c r="B89" s="0" t="s">
        <v>3197</v>
      </c>
      <c r="C89" s="0" t="s">
        <v>3198</v>
      </c>
      <c r="D89" s="0" t="s">
        <v>3224</v>
      </c>
      <c r="E89" s="0" t="s">
        <v>3225</v>
      </c>
      <c r="F89" s="0" t="s">
        <v>3023</v>
      </c>
      <c r="G89" s="0" t="s">
        <v>3226</v>
      </c>
    </row>
    <row customHeight="1" ht="11.25">
      <c r="A90" s="0" t="s">
        <v>14</v>
      </c>
      <c r="B90" s="0" t="s">
        <v>3197</v>
      </c>
      <c r="C90" s="0" t="s">
        <v>3198</v>
      </c>
      <c r="D90" s="0" t="s">
        <v>3227</v>
      </c>
      <c r="E90" s="0" t="s">
        <v>3228</v>
      </c>
      <c r="F90" s="0" t="s">
        <v>3023</v>
      </c>
      <c r="G90" s="0" t="s">
        <v>3229</v>
      </c>
    </row>
    <row customHeight="1" ht="11.25">
      <c r="A91" s="0" t="s">
        <v>14</v>
      </c>
      <c r="B91" s="0" t="s">
        <v>3197</v>
      </c>
      <c r="C91" s="0" t="s">
        <v>3198</v>
      </c>
      <c r="D91" s="0" t="s">
        <v>3230</v>
      </c>
      <c r="E91" s="0" t="s">
        <v>3231</v>
      </c>
      <c r="F91" s="0" t="s">
        <v>3023</v>
      </c>
      <c r="G91" s="0" t="s">
        <v>3232</v>
      </c>
    </row>
    <row customHeight="1" ht="11.25">
      <c r="A92" s="0" t="s">
        <v>14</v>
      </c>
      <c r="B92" s="0" t="s">
        <v>3197</v>
      </c>
      <c r="C92" s="0" t="s">
        <v>3198</v>
      </c>
      <c r="D92" s="0" t="s">
        <v>3233</v>
      </c>
      <c r="E92" s="0" t="s">
        <v>3234</v>
      </c>
      <c r="F92" s="0" t="s">
        <v>3023</v>
      </c>
      <c r="G92" s="0" t="s">
        <v>3235</v>
      </c>
    </row>
    <row customHeight="1" ht="11.25">
      <c r="A93" s="0" t="s">
        <v>14</v>
      </c>
      <c r="B93" s="0" t="s">
        <v>3197</v>
      </c>
      <c r="C93" s="0" t="s">
        <v>3198</v>
      </c>
      <c r="D93" s="0" t="s">
        <v>3236</v>
      </c>
      <c r="E93" s="0" t="s">
        <v>3237</v>
      </c>
      <c r="F93" s="0" t="s">
        <v>3023</v>
      </c>
      <c r="G93" s="0" t="s">
        <v>3238</v>
      </c>
    </row>
    <row customHeight="1" ht="11.25">
      <c r="A94" s="0" t="s">
        <v>14</v>
      </c>
      <c r="B94" s="0" t="s">
        <v>3197</v>
      </c>
      <c r="C94" s="0" t="s">
        <v>3198</v>
      </c>
      <c r="D94" s="0" t="s">
        <v>3239</v>
      </c>
      <c r="E94" s="0" t="s">
        <v>3240</v>
      </c>
      <c r="F94" s="0" t="s">
        <v>3023</v>
      </c>
      <c r="G94" s="0" t="s">
        <v>3241</v>
      </c>
    </row>
    <row customHeight="1" ht="11.25">
      <c r="A95" s="0" t="s">
        <v>14</v>
      </c>
      <c r="B95" s="0" t="s">
        <v>99</v>
      </c>
      <c r="C95" s="0" t="s">
        <v>3242</v>
      </c>
      <c r="D95" s="0" t="s">
        <v>3243</v>
      </c>
      <c r="E95" s="0" t="s">
        <v>3244</v>
      </c>
      <c r="F95" s="0" t="s">
        <v>3023</v>
      </c>
      <c r="G95" s="0" t="s">
        <v>3245</v>
      </c>
    </row>
    <row customHeight="1" ht="11.25">
      <c r="A96" s="0" t="s">
        <v>14</v>
      </c>
      <c r="B96" s="0" t="s">
        <v>99</v>
      </c>
      <c r="C96" s="0" t="s">
        <v>3242</v>
      </c>
      <c r="D96" s="0" t="s">
        <v>3246</v>
      </c>
      <c r="E96" s="0" t="s">
        <v>3247</v>
      </c>
      <c r="F96" s="0" t="s">
        <v>3023</v>
      </c>
      <c r="G96" s="0" t="s">
        <v>3248</v>
      </c>
    </row>
    <row customHeight="1" ht="11.25">
      <c r="A97" s="0" t="s">
        <v>14</v>
      </c>
      <c r="B97" s="0" t="s">
        <v>99</v>
      </c>
      <c r="C97" s="0" t="s">
        <v>3242</v>
      </c>
      <c r="D97" s="0" t="s">
        <v>3249</v>
      </c>
      <c r="E97" s="0" t="s">
        <v>3250</v>
      </c>
      <c r="F97" s="0" t="s">
        <v>3023</v>
      </c>
      <c r="G97" s="0" t="s">
        <v>3251</v>
      </c>
    </row>
    <row customHeight="1" ht="11.25">
      <c r="A98" s="0" t="s">
        <v>14</v>
      </c>
      <c r="B98" s="0" t="s">
        <v>99</v>
      </c>
      <c r="C98" s="0" t="s">
        <v>3242</v>
      </c>
      <c r="D98" s="0" t="s">
        <v>3252</v>
      </c>
      <c r="E98" s="0" t="s">
        <v>3253</v>
      </c>
      <c r="F98" s="0" t="s">
        <v>3023</v>
      </c>
      <c r="G98" s="0" t="s">
        <v>3254</v>
      </c>
    </row>
    <row customHeight="1" ht="11.25">
      <c r="A99" s="0" t="s">
        <v>14</v>
      </c>
      <c r="B99" s="0" t="s">
        <v>99</v>
      </c>
      <c r="C99" s="0" t="s">
        <v>3242</v>
      </c>
      <c r="D99" s="0" t="s">
        <v>99</v>
      </c>
      <c r="E99" s="0" t="s">
        <v>3242</v>
      </c>
      <c r="F99" s="0" t="s">
        <v>3026</v>
      </c>
      <c r="G99" s="0" t="s">
        <v>3255</v>
      </c>
    </row>
    <row customHeight="1" ht="11.25">
      <c r="A100" s="0" t="s">
        <v>14</v>
      </c>
      <c r="B100" s="0" t="s">
        <v>99</v>
      </c>
      <c r="C100" s="0" t="s">
        <v>3242</v>
      </c>
      <c r="D100" s="0" t="s">
        <v>3256</v>
      </c>
      <c r="E100" s="0" t="s">
        <v>3257</v>
      </c>
      <c r="F100" s="0" t="s">
        <v>3029</v>
      </c>
      <c r="G100" s="0" t="s">
        <v>3258</v>
      </c>
    </row>
    <row customHeight="1" ht="11.25">
      <c r="A101" s="0" t="s">
        <v>14</v>
      </c>
      <c r="B101" s="0" t="s">
        <v>99</v>
      </c>
      <c r="C101" s="0" t="s">
        <v>3242</v>
      </c>
      <c r="D101" s="0" t="s">
        <v>100</v>
      </c>
      <c r="E101" s="0" t="s">
        <v>101</v>
      </c>
      <c r="F101" s="0" t="s">
        <v>3186</v>
      </c>
      <c r="G101" s="0" t="s">
        <v>98</v>
      </c>
    </row>
    <row customHeight="1" ht="11.25">
      <c r="A102" s="0" t="s">
        <v>14</v>
      </c>
      <c r="B102" s="0" t="s">
        <v>99</v>
      </c>
      <c r="C102" s="0" t="s">
        <v>3242</v>
      </c>
      <c r="D102" s="0" t="s">
        <v>3259</v>
      </c>
      <c r="E102" s="0" t="s">
        <v>3260</v>
      </c>
      <c r="F102" s="0" t="s">
        <v>3023</v>
      </c>
      <c r="G102" s="0" t="s">
        <v>3261</v>
      </c>
    </row>
    <row customHeight="1" ht="11.25">
      <c r="A103" s="0" t="s">
        <v>14</v>
      </c>
      <c r="B103" s="0" t="s">
        <v>99</v>
      </c>
      <c r="C103" s="0" t="s">
        <v>3242</v>
      </c>
      <c r="D103" s="0" t="s">
        <v>3262</v>
      </c>
      <c r="E103" s="0" t="s">
        <v>3263</v>
      </c>
      <c r="F103" s="0" t="s">
        <v>3023</v>
      </c>
      <c r="G103" s="0" t="s">
        <v>3264</v>
      </c>
    </row>
    <row customHeight="1" ht="11.25">
      <c r="A104" s="0" t="s">
        <v>14</v>
      </c>
      <c r="B104" s="0" t="s">
        <v>3265</v>
      </c>
      <c r="C104" s="0" t="s">
        <v>3266</v>
      </c>
      <c r="D104" s="0" t="s">
        <v>3267</v>
      </c>
      <c r="E104" s="0" t="s">
        <v>3268</v>
      </c>
      <c r="F104" s="0" t="s">
        <v>3023</v>
      </c>
      <c r="G104" s="0" t="s">
        <v>3269</v>
      </c>
    </row>
    <row customHeight="1" ht="11.25">
      <c r="A105" s="0" t="s">
        <v>14</v>
      </c>
      <c r="B105" s="0" t="s">
        <v>3265</v>
      </c>
      <c r="C105" s="0" t="s">
        <v>3266</v>
      </c>
      <c r="D105" s="0" t="s">
        <v>3265</v>
      </c>
      <c r="E105" s="0" t="s">
        <v>3266</v>
      </c>
      <c r="F105" s="0" t="s">
        <v>3026</v>
      </c>
      <c r="G105" s="0" t="s">
        <v>3270</v>
      </c>
    </row>
    <row customHeight="1" ht="11.25">
      <c r="A106" s="0" t="s">
        <v>14</v>
      </c>
      <c r="B106" s="0" t="s">
        <v>3265</v>
      </c>
      <c r="C106" s="0" t="s">
        <v>3266</v>
      </c>
      <c r="D106" s="0" t="s">
        <v>3271</v>
      </c>
      <c r="E106" s="0" t="s">
        <v>3272</v>
      </c>
      <c r="F106" s="0" t="s">
        <v>3029</v>
      </c>
      <c r="G106" s="0" t="s">
        <v>3273</v>
      </c>
    </row>
    <row customHeight="1" ht="11.25">
      <c r="A107" s="0" t="s">
        <v>14</v>
      </c>
      <c r="B107" s="0" t="s">
        <v>3265</v>
      </c>
      <c r="C107" s="0" t="s">
        <v>3266</v>
      </c>
      <c r="D107" s="0" t="s">
        <v>3274</v>
      </c>
      <c r="E107" s="0" t="s">
        <v>3275</v>
      </c>
      <c r="F107" s="0" t="s">
        <v>3023</v>
      </c>
      <c r="G107" s="0" t="s">
        <v>3276</v>
      </c>
    </row>
    <row customHeight="1" ht="11.25">
      <c r="A108" s="0" t="s">
        <v>14</v>
      </c>
      <c r="B108" s="0" t="s">
        <v>3265</v>
      </c>
      <c r="C108" s="0" t="s">
        <v>3266</v>
      </c>
      <c r="D108" s="0" t="s">
        <v>3277</v>
      </c>
      <c r="E108" s="0" t="s">
        <v>3278</v>
      </c>
      <c r="F108" s="0" t="s">
        <v>3023</v>
      </c>
      <c r="G108" s="0" t="s">
        <v>3279</v>
      </c>
    </row>
    <row customHeight="1" ht="11.25">
      <c r="A109" s="0" t="s">
        <v>14</v>
      </c>
      <c r="B109" s="0" t="s">
        <v>3265</v>
      </c>
      <c r="C109" s="0" t="s">
        <v>3266</v>
      </c>
      <c r="D109" s="0" t="s">
        <v>3280</v>
      </c>
      <c r="E109" s="0" t="s">
        <v>3281</v>
      </c>
      <c r="F109" s="0" t="s">
        <v>3023</v>
      </c>
      <c r="G109" s="0" t="s">
        <v>3282</v>
      </c>
    </row>
    <row customHeight="1" ht="11.25">
      <c r="A110" s="0" t="s">
        <v>14</v>
      </c>
      <c r="B110" s="0" t="s">
        <v>3265</v>
      </c>
      <c r="C110" s="0" t="s">
        <v>3266</v>
      </c>
      <c r="D110" s="0" t="s">
        <v>3283</v>
      </c>
      <c r="E110" s="0" t="s">
        <v>3284</v>
      </c>
      <c r="F110" s="0" t="s">
        <v>3023</v>
      </c>
      <c r="G110" s="0" t="s">
        <v>3285</v>
      </c>
    </row>
    <row customHeight="1" ht="11.25">
      <c r="A111" s="0" t="s">
        <v>14</v>
      </c>
      <c r="B111" s="0" t="s">
        <v>3265</v>
      </c>
      <c r="C111" s="0" t="s">
        <v>3266</v>
      </c>
      <c r="D111" s="0" t="s">
        <v>3286</v>
      </c>
      <c r="E111" s="0" t="s">
        <v>3287</v>
      </c>
      <c r="F111" s="0" t="s">
        <v>3023</v>
      </c>
      <c r="G111" s="0" t="s">
        <v>3288</v>
      </c>
    </row>
    <row customHeight="1" ht="11.25">
      <c r="A112" s="0" t="s">
        <v>14</v>
      </c>
      <c r="B112" s="0" t="s">
        <v>3265</v>
      </c>
      <c r="C112" s="0" t="s">
        <v>3266</v>
      </c>
      <c r="D112" s="0" t="s">
        <v>3289</v>
      </c>
      <c r="E112" s="0" t="s">
        <v>3290</v>
      </c>
      <c r="F112" s="0" t="s">
        <v>3023</v>
      </c>
      <c r="G112" s="0" t="s">
        <v>3291</v>
      </c>
    </row>
    <row customHeight="1" ht="11.25">
      <c r="A113" s="0" t="s">
        <v>14</v>
      </c>
      <c r="B113" s="0" t="s">
        <v>3265</v>
      </c>
      <c r="C113" s="0" t="s">
        <v>3266</v>
      </c>
      <c r="D113" s="0" t="s">
        <v>3292</v>
      </c>
      <c r="E113" s="0" t="s">
        <v>3293</v>
      </c>
      <c r="F113" s="0" t="s">
        <v>3023</v>
      </c>
      <c r="G113" s="0" t="s">
        <v>3294</v>
      </c>
    </row>
    <row customHeight="1" ht="11.25">
      <c r="A114" s="0" t="s">
        <v>14</v>
      </c>
      <c r="B114" s="0" t="s">
        <v>3265</v>
      </c>
      <c r="C114" s="0" t="s">
        <v>3266</v>
      </c>
      <c r="D114" s="0" t="s">
        <v>3295</v>
      </c>
      <c r="E114" s="0" t="s">
        <v>3296</v>
      </c>
      <c r="F114" s="0" t="s">
        <v>3023</v>
      </c>
      <c r="G114" s="0" t="s">
        <v>3297</v>
      </c>
    </row>
    <row customHeight="1" ht="11.25">
      <c r="A115" s="0" t="s">
        <v>14</v>
      </c>
      <c r="B115" s="0" t="s">
        <v>3265</v>
      </c>
      <c r="C115" s="0" t="s">
        <v>3266</v>
      </c>
      <c r="D115" s="0" t="s">
        <v>3298</v>
      </c>
      <c r="E115" s="0" t="s">
        <v>3299</v>
      </c>
      <c r="F115" s="0" t="s">
        <v>3023</v>
      </c>
      <c r="G115" s="0" t="s">
        <v>3300</v>
      </c>
    </row>
    <row customHeight="1" ht="11.25">
      <c r="A116" s="0" t="s">
        <v>14</v>
      </c>
      <c r="B116" s="0" t="s">
        <v>3301</v>
      </c>
      <c r="C116" s="0" t="s">
        <v>3302</v>
      </c>
      <c r="D116" s="0" t="s">
        <v>3303</v>
      </c>
      <c r="E116" s="0" t="s">
        <v>3304</v>
      </c>
      <c r="F116" s="0" t="s">
        <v>3023</v>
      </c>
      <c r="G116" s="0" t="s">
        <v>3305</v>
      </c>
    </row>
    <row customHeight="1" ht="11.25">
      <c r="A117" s="0" t="s">
        <v>14</v>
      </c>
      <c r="B117" s="0" t="s">
        <v>3301</v>
      </c>
      <c r="C117" s="0" t="s">
        <v>3302</v>
      </c>
      <c r="D117" s="0" t="s">
        <v>3306</v>
      </c>
      <c r="E117" s="0" t="s">
        <v>3307</v>
      </c>
      <c r="F117" s="0" t="s">
        <v>3023</v>
      </c>
      <c r="G117" s="0" t="s">
        <v>3308</v>
      </c>
    </row>
    <row customHeight="1" ht="11.25">
      <c r="A118" s="0" t="s">
        <v>14</v>
      </c>
      <c r="B118" s="0" t="s">
        <v>3301</v>
      </c>
      <c r="C118" s="0" t="s">
        <v>3302</v>
      </c>
      <c r="D118" s="0" t="s">
        <v>3309</v>
      </c>
      <c r="E118" s="0" t="s">
        <v>3310</v>
      </c>
      <c r="F118" s="0" t="s">
        <v>3023</v>
      </c>
      <c r="G118" s="0" t="s">
        <v>3311</v>
      </c>
    </row>
    <row customHeight="1" ht="11.25">
      <c r="A119" s="0" t="s">
        <v>14</v>
      </c>
      <c r="B119" s="0" t="s">
        <v>3301</v>
      </c>
      <c r="C119" s="0" t="s">
        <v>3302</v>
      </c>
      <c r="D119" s="0" t="s">
        <v>3301</v>
      </c>
      <c r="E119" s="0" t="s">
        <v>3302</v>
      </c>
      <c r="F119" s="0" t="s">
        <v>3026</v>
      </c>
      <c r="G119" s="0" t="s">
        <v>3312</v>
      </c>
    </row>
    <row customHeight="1" ht="11.25">
      <c r="A120" s="0" t="s">
        <v>14</v>
      </c>
      <c r="B120" s="0" t="s">
        <v>3301</v>
      </c>
      <c r="C120" s="0" t="s">
        <v>3302</v>
      </c>
      <c r="D120" s="0" t="s">
        <v>3313</v>
      </c>
      <c r="E120" s="0" t="s">
        <v>3314</v>
      </c>
      <c r="F120" s="0" t="s">
        <v>3023</v>
      </c>
      <c r="G120" s="0" t="s">
        <v>3315</v>
      </c>
    </row>
    <row customHeight="1" ht="11.25">
      <c r="A121" s="0" t="s">
        <v>14</v>
      </c>
      <c r="B121" s="0" t="s">
        <v>3301</v>
      </c>
      <c r="C121" s="0" t="s">
        <v>3302</v>
      </c>
      <c r="D121" s="0" t="s">
        <v>3316</v>
      </c>
      <c r="E121" s="0" t="s">
        <v>3317</v>
      </c>
      <c r="F121" s="0" t="s">
        <v>3023</v>
      </c>
      <c r="G121" s="0" t="s">
        <v>3318</v>
      </c>
    </row>
    <row customHeight="1" ht="11.25">
      <c r="A122" s="0" t="s">
        <v>14</v>
      </c>
      <c r="B122" s="0" t="s">
        <v>3301</v>
      </c>
      <c r="C122" s="0" t="s">
        <v>3302</v>
      </c>
      <c r="D122" s="0" t="s">
        <v>3319</v>
      </c>
      <c r="E122" s="0" t="s">
        <v>3320</v>
      </c>
      <c r="F122" s="0" t="s">
        <v>3023</v>
      </c>
      <c r="G122" s="0" t="s">
        <v>3321</v>
      </c>
    </row>
    <row customHeight="1" ht="11.25">
      <c r="A123" s="0" t="s">
        <v>14</v>
      </c>
      <c r="B123" s="0" t="s">
        <v>3301</v>
      </c>
      <c r="C123" s="0" t="s">
        <v>3302</v>
      </c>
      <c r="D123" s="0" t="s">
        <v>3322</v>
      </c>
      <c r="E123" s="0" t="s">
        <v>3323</v>
      </c>
      <c r="F123" s="0" t="s">
        <v>3023</v>
      </c>
      <c r="G123" s="0" t="s">
        <v>3324</v>
      </c>
    </row>
    <row customHeight="1" ht="11.25">
      <c r="A124" s="0" t="s">
        <v>14</v>
      </c>
      <c r="B124" s="0" t="s">
        <v>3301</v>
      </c>
      <c r="C124" s="0" t="s">
        <v>3302</v>
      </c>
      <c r="D124" s="0" t="s">
        <v>3325</v>
      </c>
      <c r="E124" s="0" t="s">
        <v>3326</v>
      </c>
      <c r="F124" s="0" t="s">
        <v>3023</v>
      </c>
      <c r="G124" s="0" t="s">
        <v>3327</v>
      </c>
    </row>
    <row customHeight="1" ht="11.25">
      <c r="A125" s="0" t="s">
        <v>14</v>
      </c>
      <c r="B125" s="0" t="s">
        <v>3301</v>
      </c>
      <c r="C125" s="0" t="s">
        <v>3302</v>
      </c>
      <c r="D125" s="0" t="s">
        <v>3328</v>
      </c>
      <c r="E125" s="0" t="s">
        <v>3329</v>
      </c>
      <c r="F125" s="0" t="s">
        <v>3023</v>
      </c>
      <c r="G125" s="0" t="s">
        <v>3330</v>
      </c>
    </row>
    <row customHeight="1" ht="11.25">
      <c r="A126" s="0" t="s">
        <v>14</v>
      </c>
      <c r="B126" s="0" t="s">
        <v>3331</v>
      </c>
      <c r="C126" s="0" t="s">
        <v>3332</v>
      </c>
      <c r="D126" s="0" t="s">
        <v>3333</v>
      </c>
      <c r="E126" s="0" t="s">
        <v>3334</v>
      </c>
      <c r="F126" s="0" t="s">
        <v>3023</v>
      </c>
      <c r="G126" s="0" t="s">
        <v>3335</v>
      </c>
    </row>
    <row customHeight="1" ht="11.25">
      <c r="A127" s="0" t="s">
        <v>14</v>
      </c>
      <c r="B127" s="0" t="s">
        <v>3331</v>
      </c>
      <c r="C127" s="0" t="s">
        <v>3332</v>
      </c>
      <c r="D127" s="0" t="s">
        <v>3336</v>
      </c>
      <c r="E127" s="0" t="s">
        <v>3337</v>
      </c>
      <c r="F127" s="0" t="s">
        <v>3023</v>
      </c>
      <c r="G127" s="0" t="s">
        <v>3338</v>
      </c>
    </row>
    <row customHeight="1" ht="11.25">
      <c r="A128" s="0" t="s">
        <v>14</v>
      </c>
      <c r="B128" s="0" t="s">
        <v>3331</v>
      </c>
      <c r="C128" s="0" t="s">
        <v>3332</v>
      </c>
      <c r="D128" s="0" t="s">
        <v>3331</v>
      </c>
      <c r="E128" s="0" t="s">
        <v>3332</v>
      </c>
      <c r="F128" s="0" t="s">
        <v>3026</v>
      </c>
      <c r="G128" s="0" t="s">
        <v>3339</v>
      </c>
    </row>
    <row customHeight="1" ht="11.25">
      <c r="A129" s="0" t="s">
        <v>14</v>
      </c>
      <c r="B129" s="0" t="s">
        <v>3331</v>
      </c>
      <c r="C129" s="0" t="s">
        <v>3332</v>
      </c>
      <c r="D129" s="0" t="s">
        <v>3340</v>
      </c>
      <c r="E129" s="0" t="s">
        <v>3341</v>
      </c>
      <c r="F129" s="0" t="s">
        <v>3186</v>
      </c>
      <c r="G129" s="0" t="s">
        <v>3342</v>
      </c>
    </row>
    <row customHeight="1" ht="11.25">
      <c r="A130" s="0" t="s">
        <v>14</v>
      </c>
      <c r="B130" s="0" t="s">
        <v>3331</v>
      </c>
      <c r="C130" s="0" t="s">
        <v>3332</v>
      </c>
      <c r="D130" s="0" t="s">
        <v>3343</v>
      </c>
      <c r="E130" s="0" t="s">
        <v>3344</v>
      </c>
      <c r="F130" s="0" t="s">
        <v>3023</v>
      </c>
      <c r="G130" s="0" t="s">
        <v>3345</v>
      </c>
    </row>
    <row customHeight="1" ht="11.25">
      <c r="A131" s="0" t="s">
        <v>14</v>
      </c>
      <c r="B131" s="0" t="s">
        <v>3331</v>
      </c>
      <c r="C131" s="0" t="s">
        <v>3332</v>
      </c>
      <c r="D131" s="0" t="s">
        <v>3346</v>
      </c>
      <c r="E131" s="0" t="s">
        <v>3347</v>
      </c>
      <c r="F131" s="0" t="s">
        <v>3023</v>
      </c>
      <c r="G131" s="0" t="s">
        <v>3348</v>
      </c>
    </row>
    <row customHeight="1" ht="11.25">
      <c r="A132" s="0" t="s">
        <v>14</v>
      </c>
      <c r="B132" s="0" t="s">
        <v>3331</v>
      </c>
      <c r="C132" s="0" t="s">
        <v>3332</v>
      </c>
      <c r="D132" s="0" t="s">
        <v>3349</v>
      </c>
      <c r="E132" s="0" t="s">
        <v>3350</v>
      </c>
      <c r="F132" s="0" t="s">
        <v>3023</v>
      </c>
      <c r="G132" s="0" t="s">
        <v>3351</v>
      </c>
    </row>
    <row customHeight="1" ht="11.25">
      <c r="A133" s="0" t="s">
        <v>14</v>
      </c>
      <c r="B133" s="0" t="s">
        <v>3331</v>
      </c>
      <c r="C133" s="0" t="s">
        <v>3332</v>
      </c>
      <c r="D133" s="0" t="s">
        <v>3352</v>
      </c>
      <c r="E133" s="0" t="s">
        <v>3353</v>
      </c>
      <c r="F133" s="0" t="s">
        <v>3023</v>
      </c>
      <c r="G133" s="0" t="s">
        <v>3354</v>
      </c>
    </row>
    <row customHeight="1" ht="11.25">
      <c r="A134" s="0" t="s">
        <v>14</v>
      </c>
      <c r="B134" s="0" t="s">
        <v>3331</v>
      </c>
      <c r="C134" s="0" t="s">
        <v>3332</v>
      </c>
      <c r="D134" s="0" t="s">
        <v>3355</v>
      </c>
      <c r="E134" s="0" t="s">
        <v>3356</v>
      </c>
      <c r="F134" s="0" t="s">
        <v>3023</v>
      </c>
      <c r="G134" s="0" t="s">
        <v>3357</v>
      </c>
    </row>
    <row customHeight="1" ht="11.25">
      <c r="A135" s="0" t="s">
        <v>14</v>
      </c>
      <c r="B135" s="0" t="s">
        <v>3331</v>
      </c>
      <c r="C135" s="0" t="s">
        <v>3332</v>
      </c>
      <c r="D135" s="0" t="s">
        <v>3358</v>
      </c>
      <c r="E135" s="0" t="s">
        <v>3359</v>
      </c>
      <c r="F135" s="0" t="s">
        <v>3023</v>
      </c>
      <c r="G135" s="0" t="s">
        <v>3360</v>
      </c>
    </row>
    <row customHeight="1" ht="11.25">
      <c r="A136" s="0" t="s">
        <v>14</v>
      </c>
      <c r="B136" s="0" t="s">
        <v>3361</v>
      </c>
      <c r="C136" s="0" t="s">
        <v>3362</v>
      </c>
      <c r="D136" s="0" t="s">
        <v>3363</v>
      </c>
      <c r="E136" s="0" t="s">
        <v>3364</v>
      </c>
      <c r="F136" s="0" t="s">
        <v>3023</v>
      </c>
      <c r="G136" s="0" t="s">
        <v>3365</v>
      </c>
    </row>
    <row customHeight="1" ht="11.25">
      <c r="A137" s="0" t="s">
        <v>14</v>
      </c>
      <c r="B137" s="0" t="s">
        <v>3361</v>
      </c>
      <c r="C137" s="0" t="s">
        <v>3362</v>
      </c>
      <c r="D137" s="0" t="s">
        <v>3366</v>
      </c>
      <c r="E137" s="0" t="s">
        <v>3367</v>
      </c>
      <c r="F137" s="0" t="s">
        <v>3023</v>
      </c>
      <c r="G137" s="0" t="s">
        <v>3368</v>
      </c>
    </row>
    <row customHeight="1" ht="11.25">
      <c r="A138" s="0" t="s">
        <v>14</v>
      </c>
      <c r="B138" s="0" t="s">
        <v>3361</v>
      </c>
      <c r="C138" s="0" t="s">
        <v>3362</v>
      </c>
      <c r="D138" s="0" t="s">
        <v>3369</v>
      </c>
      <c r="E138" s="0" t="s">
        <v>3370</v>
      </c>
      <c r="F138" s="0" t="s">
        <v>3023</v>
      </c>
      <c r="G138" s="0" t="s">
        <v>3371</v>
      </c>
    </row>
    <row customHeight="1" ht="11.25">
      <c r="A139" s="0" t="s">
        <v>14</v>
      </c>
      <c r="B139" s="0" t="s">
        <v>3361</v>
      </c>
      <c r="C139" s="0" t="s">
        <v>3362</v>
      </c>
      <c r="D139" s="0" t="s">
        <v>3372</v>
      </c>
      <c r="E139" s="0" t="s">
        <v>3373</v>
      </c>
      <c r="F139" s="0" t="s">
        <v>3023</v>
      </c>
      <c r="G139" s="0" t="s">
        <v>3374</v>
      </c>
    </row>
    <row customHeight="1" ht="11.25">
      <c r="A140" s="0" t="s">
        <v>14</v>
      </c>
      <c r="B140" s="0" t="s">
        <v>3361</v>
      </c>
      <c r="C140" s="0" t="s">
        <v>3362</v>
      </c>
      <c r="D140" s="0" t="s">
        <v>3375</v>
      </c>
      <c r="E140" s="0" t="s">
        <v>3376</v>
      </c>
      <c r="F140" s="0" t="s">
        <v>3023</v>
      </c>
      <c r="G140" s="0" t="s">
        <v>3377</v>
      </c>
    </row>
    <row customHeight="1" ht="11.25">
      <c r="A141" s="0" t="s">
        <v>14</v>
      </c>
      <c r="B141" s="0" t="s">
        <v>3361</v>
      </c>
      <c r="C141" s="0" t="s">
        <v>3362</v>
      </c>
      <c r="D141" s="0" t="s">
        <v>3361</v>
      </c>
      <c r="E141" s="0" t="s">
        <v>3362</v>
      </c>
      <c r="F141" s="0" t="s">
        <v>3026</v>
      </c>
      <c r="G141" s="0" t="s">
        <v>3378</v>
      </c>
    </row>
    <row customHeight="1" ht="11.25">
      <c r="A142" s="0" t="s">
        <v>14</v>
      </c>
      <c r="B142" s="0" t="s">
        <v>3361</v>
      </c>
      <c r="C142" s="0" t="s">
        <v>3362</v>
      </c>
      <c r="D142" s="0" t="s">
        <v>3379</v>
      </c>
      <c r="E142" s="0" t="s">
        <v>3380</v>
      </c>
      <c r="F142" s="0" t="s">
        <v>3186</v>
      </c>
      <c r="G142" s="0" t="s">
        <v>3381</v>
      </c>
    </row>
    <row customHeight="1" ht="11.25">
      <c r="A143" s="0" t="s">
        <v>14</v>
      </c>
      <c r="B143" s="0" t="s">
        <v>3361</v>
      </c>
      <c r="C143" s="0" t="s">
        <v>3362</v>
      </c>
      <c r="D143" s="0" t="s">
        <v>3382</v>
      </c>
      <c r="E143" s="0" t="s">
        <v>3383</v>
      </c>
      <c r="F143" s="0" t="s">
        <v>3023</v>
      </c>
      <c r="G143" s="0" t="s">
        <v>3384</v>
      </c>
    </row>
    <row customHeight="1" ht="11.25">
      <c r="A144" s="0" t="s">
        <v>14</v>
      </c>
      <c r="B144" s="0" t="s">
        <v>3361</v>
      </c>
      <c r="C144" s="0" t="s">
        <v>3362</v>
      </c>
      <c r="D144" s="0" t="s">
        <v>3385</v>
      </c>
      <c r="E144" s="0" t="s">
        <v>3386</v>
      </c>
      <c r="F144" s="0" t="s">
        <v>3023</v>
      </c>
      <c r="G144" s="0" t="s">
        <v>3387</v>
      </c>
    </row>
    <row customHeight="1" ht="11.25">
      <c r="A145" s="0" t="s">
        <v>14</v>
      </c>
      <c r="B145" s="0" t="s">
        <v>3361</v>
      </c>
      <c r="C145" s="0" t="s">
        <v>3362</v>
      </c>
      <c r="D145" s="0" t="s">
        <v>3388</v>
      </c>
      <c r="E145" s="0" t="s">
        <v>3389</v>
      </c>
      <c r="F145" s="0" t="s">
        <v>3023</v>
      </c>
      <c r="G145" s="0" t="s">
        <v>3390</v>
      </c>
    </row>
    <row customHeight="1" ht="11.25">
      <c r="A146" s="0" t="s">
        <v>14</v>
      </c>
      <c r="B146" s="0" t="s">
        <v>3361</v>
      </c>
      <c r="C146" s="0" t="s">
        <v>3362</v>
      </c>
      <c r="D146" s="0" t="s">
        <v>3391</v>
      </c>
      <c r="E146" s="0" t="s">
        <v>3392</v>
      </c>
      <c r="F146" s="0" t="s">
        <v>3023</v>
      </c>
      <c r="G146" s="0" t="s">
        <v>3393</v>
      </c>
    </row>
    <row customHeight="1" ht="11.25">
      <c r="A147" s="0" t="s">
        <v>14</v>
      </c>
      <c r="B147" s="0" t="s">
        <v>3361</v>
      </c>
      <c r="C147" s="0" t="s">
        <v>3362</v>
      </c>
      <c r="D147" s="0" t="s">
        <v>3394</v>
      </c>
      <c r="E147" s="0" t="s">
        <v>3395</v>
      </c>
      <c r="F147" s="0" t="s">
        <v>3023</v>
      </c>
      <c r="G147" s="0" t="s">
        <v>3396</v>
      </c>
    </row>
    <row customHeight="1" ht="11.25">
      <c r="A148" s="0" t="s">
        <v>14</v>
      </c>
      <c r="B148" s="0" t="s">
        <v>3361</v>
      </c>
      <c r="C148" s="0" t="s">
        <v>3362</v>
      </c>
      <c r="D148" s="0" t="s">
        <v>3397</v>
      </c>
      <c r="E148" s="0" t="s">
        <v>3398</v>
      </c>
      <c r="F148" s="0" t="s">
        <v>3023</v>
      </c>
      <c r="G148" s="0" t="s">
        <v>3399</v>
      </c>
    </row>
    <row customHeight="1" ht="11.25">
      <c r="A149" s="0" t="s">
        <v>14</v>
      </c>
      <c r="B149" s="0" t="s">
        <v>3361</v>
      </c>
      <c r="C149" s="0" t="s">
        <v>3362</v>
      </c>
      <c r="D149" s="0" t="s">
        <v>3400</v>
      </c>
      <c r="E149" s="0" t="s">
        <v>3401</v>
      </c>
      <c r="F149" s="0" t="s">
        <v>3023</v>
      </c>
      <c r="G149" s="0" t="s">
        <v>3402</v>
      </c>
    </row>
    <row customHeight="1" ht="11.25">
      <c r="A150" s="0" t="s">
        <v>14</v>
      </c>
      <c r="B150" s="0" t="s">
        <v>3403</v>
      </c>
      <c r="C150" s="0" t="s">
        <v>3404</v>
      </c>
      <c r="D150" s="0" t="s">
        <v>3405</v>
      </c>
      <c r="E150" s="0" t="s">
        <v>3406</v>
      </c>
      <c r="F150" s="0" t="s">
        <v>3023</v>
      </c>
      <c r="G150" s="0" t="s">
        <v>3407</v>
      </c>
    </row>
    <row customHeight="1" ht="11.25">
      <c r="A151" s="0" t="s">
        <v>14</v>
      </c>
      <c r="B151" s="0" t="s">
        <v>3403</v>
      </c>
      <c r="C151" s="0" t="s">
        <v>3404</v>
      </c>
      <c r="D151" s="0" t="s">
        <v>3408</v>
      </c>
      <c r="E151" s="0" t="s">
        <v>3409</v>
      </c>
      <c r="F151" s="0" t="s">
        <v>3023</v>
      </c>
      <c r="G151" s="0" t="s">
        <v>3410</v>
      </c>
    </row>
    <row customHeight="1" ht="11.25">
      <c r="A152" s="0" t="s">
        <v>14</v>
      </c>
      <c r="B152" s="0" t="s">
        <v>3403</v>
      </c>
      <c r="C152" s="0" t="s">
        <v>3404</v>
      </c>
      <c r="D152" s="0" t="s">
        <v>3411</v>
      </c>
      <c r="E152" s="0" t="s">
        <v>3412</v>
      </c>
      <c r="F152" s="0" t="s">
        <v>3023</v>
      </c>
      <c r="G152" s="0" t="s">
        <v>3413</v>
      </c>
    </row>
    <row customHeight="1" ht="11.25">
      <c r="A153" s="0" t="s">
        <v>14</v>
      </c>
      <c r="B153" s="0" t="s">
        <v>3403</v>
      </c>
      <c r="C153" s="0" t="s">
        <v>3404</v>
      </c>
      <c r="D153" s="0" t="s">
        <v>3414</v>
      </c>
      <c r="E153" s="0" t="s">
        <v>3415</v>
      </c>
      <c r="F153" s="0" t="s">
        <v>3023</v>
      </c>
      <c r="G153" s="0" t="s">
        <v>3416</v>
      </c>
    </row>
    <row customHeight="1" ht="11.25">
      <c r="A154" s="0" t="s">
        <v>14</v>
      </c>
      <c r="B154" s="0" t="s">
        <v>3403</v>
      </c>
      <c r="C154" s="0" t="s">
        <v>3404</v>
      </c>
      <c r="D154" s="0" t="s">
        <v>3417</v>
      </c>
      <c r="E154" s="0" t="s">
        <v>3418</v>
      </c>
      <c r="F154" s="0" t="s">
        <v>3023</v>
      </c>
      <c r="G154" s="0" t="s">
        <v>3419</v>
      </c>
    </row>
    <row customHeight="1" ht="11.25">
      <c r="A155" s="0" t="s">
        <v>14</v>
      </c>
      <c r="B155" s="0" t="s">
        <v>3403</v>
      </c>
      <c r="C155" s="0" t="s">
        <v>3404</v>
      </c>
      <c r="D155" s="0" t="s">
        <v>3420</v>
      </c>
      <c r="E155" s="0" t="s">
        <v>3421</v>
      </c>
      <c r="F155" s="0" t="s">
        <v>3186</v>
      </c>
      <c r="G155" s="0" t="s">
        <v>3422</v>
      </c>
    </row>
    <row customHeight="1" ht="11.25">
      <c r="A156" s="0" t="s">
        <v>14</v>
      </c>
      <c r="B156" s="0" t="s">
        <v>3403</v>
      </c>
      <c r="C156" s="0" t="s">
        <v>3404</v>
      </c>
      <c r="D156" s="0" t="s">
        <v>3403</v>
      </c>
      <c r="E156" s="0" t="s">
        <v>3404</v>
      </c>
      <c r="F156" s="0" t="s">
        <v>3026</v>
      </c>
      <c r="G156" s="0" t="s">
        <v>3423</v>
      </c>
    </row>
    <row customHeight="1" ht="11.25">
      <c r="A157" s="0" t="s">
        <v>14</v>
      </c>
      <c r="B157" s="0" t="s">
        <v>3403</v>
      </c>
      <c r="C157" s="0" t="s">
        <v>3404</v>
      </c>
      <c r="D157" s="0" t="s">
        <v>3424</v>
      </c>
      <c r="E157" s="0" t="s">
        <v>3425</v>
      </c>
      <c r="F157" s="0" t="s">
        <v>3023</v>
      </c>
      <c r="G157" s="0" t="s">
        <v>3426</v>
      </c>
    </row>
    <row customHeight="1" ht="11.25">
      <c r="A158" s="0" t="s">
        <v>14</v>
      </c>
      <c r="B158" s="0" t="s">
        <v>3403</v>
      </c>
      <c r="C158" s="0" t="s">
        <v>3404</v>
      </c>
      <c r="D158" s="0" t="s">
        <v>3427</v>
      </c>
      <c r="E158" s="0" t="s">
        <v>3428</v>
      </c>
      <c r="F158" s="0" t="s">
        <v>3023</v>
      </c>
      <c r="G158" s="0" t="s">
        <v>3429</v>
      </c>
    </row>
    <row customHeight="1" ht="11.25">
      <c r="A159" s="0" t="s">
        <v>14</v>
      </c>
      <c r="B159" s="0" t="s">
        <v>3403</v>
      </c>
      <c r="C159" s="0" t="s">
        <v>3404</v>
      </c>
      <c r="D159" s="0" t="s">
        <v>3430</v>
      </c>
      <c r="E159" s="0" t="s">
        <v>3431</v>
      </c>
      <c r="F159" s="0" t="s">
        <v>3023</v>
      </c>
      <c r="G159" s="0" t="s">
        <v>3432</v>
      </c>
    </row>
    <row customHeight="1" ht="11.25">
      <c r="A160" s="0" t="s">
        <v>14</v>
      </c>
      <c r="B160" s="0" t="s">
        <v>3403</v>
      </c>
      <c r="C160" s="0" t="s">
        <v>3404</v>
      </c>
      <c r="D160" s="0" t="s">
        <v>3433</v>
      </c>
      <c r="E160" s="0" t="s">
        <v>3434</v>
      </c>
      <c r="F160" s="0" t="s">
        <v>3023</v>
      </c>
      <c r="G160" s="0" t="s">
        <v>3435</v>
      </c>
    </row>
    <row customHeight="1" ht="11.25">
      <c r="A161" s="0" t="s">
        <v>14</v>
      </c>
      <c r="B161" s="0" t="s">
        <v>3436</v>
      </c>
      <c r="C161" s="0" t="s">
        <v>3437</v>
      </c>
      <c r="D161" s="0" t="s">
        <v>3438</v>
      </c>
      <c r="E161" s="0" t="s">
        <v>3439</v>
      </c>
      <c r="F161" s="0" t="s">
        <v>3023</v>
      </c>
      <c r="G161" s="0" t="s">
        <v>3440</v>
      </c>
    </row>
    <row customHeight="1" ht="11.25">
      <c r="A162" s="0" t="s">
        <v>14</v>
      </c>
      <c r="B162" s="0" t="s">
        <v>3436</v>
      </c>
      <c r="C162" s="0" t="s">
        <v>3437</v>
      </c>
      <c r="D162" s="0" t="s">
        <v>3441</v>
      </c>
      <c r="E162" s="0" t="s">
        <v>3442</v>
      </c>
      <c r="F162" s="0" t="s">
        <v>3023</v>
      </c>
      <c r="G162" s="0" t="s">
        <v>3443</v>
      </c>
    </row>
    <row customHeight="1" ht="11.25">
      <c r="A163" s="0" t="s">
        <v>14</v>
      </c>
      <c r="B163" s="0" t="s">
        <v>3436</v>
      </c>
      <c r="C163" s="0" t="s">
        <v>3437</v>
      </c>
      <c r="D163" s="0" t="s">
        <v>3444</v>
      </c>
      <c r="E163" s="0" t="s">
        <v>3445</v>
      </c>
      <c r="F163" s="0" t="s">
        <v>3023</v>
      </c>
      <c r="G163" s="0" t="s">
        <v>3446</v>
      </c>
    </row>
    <row customHeight="1" ht="11.25">
      <c r="A164" s="0" t="s">
        <v>14</v>
      </c>
      <c r="B164" s="0" t="s">
        <v>3436</v>
      </c>
      <c r="C164" s="0" t="s">
        <v>3437</v>
      </c>
      <c r="D164" s="0" t="s">
        <v>3447</v>
      </c>
      <c r="E164" s="0" t="s">
        <v>3448</v>
      </c>
      <c r="F164" s="0" t="s">
        <v>3023</v>
      </c>
      <c r="G164" s="0" t="s">
        <v>3449</v>
      </c>
    </row>
    <row customHeight="1" ht="11.25">
      <c r="A165" s="0" t="s">
        <v>14</v>
      </c>
      <c r="B165" s="0" t="s">
        <v>3436</v>
      </c>
      <c r="C165" s="0" t="s">
        <v>3437</v>
      </c>
      <c r="D165" s="0" t="s">
        <v>3436</v>
      </c>
      <c r="E165" s="0" t="s">
        <v>3437</v>
      </c>
      <c r="F165" s="0" t="s">
        <v>3026</v>
      </c>
      <c r="G165" s="0" t="s">
        <v>3450</v>
      </c>
    </row>
    <row customHeight="1" ht="11.25">
      <c r="A166" s="0" t="s">
        <v>14</v>
      </c>
      <c r="B166" s="0" t="s">
        <v>3436</v>
      </c>
      <c r="C166" s="0" t="s">
        <v>3437</v>
      </c>
      <c r="D166" s="0" t="s">
        <v>3451</v>
      </c>
      <c r="E166" s="0" t="s">
        <v>3452</v>
      </c>
      <c r="F166" s="0" t="s">
        <v>3023</v>
      </c>
      <c r="G166" s="0" t="s">
        <v>3453</v>
      </c>
    </row>
    <row customHeight="1" ht="11.25">
      <c r="A167" s="0" t="s">
        <v>14</v>
      </c>
      <c r="B167" s="0" t="s">
        <v>3436</v>
      </c>
      <c r="C167" s="0" t="s">
        <v>3437</v>
      </c>
      <c r="D167" s="0" t="s">
        <v>3454</v>
      </c>
      <c r="E167" s="0" t="s">
        <v>3455</v>
      </c>
      <c r="F167" s="0" t="s">
        <v>3023</v>
      </c>
      <c r="G167" s="0" t="s">
        <v>3456</v>
      </c>
    </row>
    <row customHeight="1" ht="11.25">
      <c r="A168" s="0" t="s">
        <v>14</v>
      </c>
      <c r="B168" s="0" t="s">
        <v>3457</v>
      </c>
      <c r="C168" s="0" t="s">
        <v>3458</v>
      </c>
      <c r="D168" s="0" t="s">
        <v>3459</v>
      </c>
      <c r="E168" s="0" t="s">
        <v>3460</v>
      </c>
      <c r="F168" s="0" t="s">
        <v>3023</v>
      </c>
      <c r="G168" s="0" t="s">
        <v>3461</v>
      </c>
    </row>
    <row customHeight="1" ht="11.25">
      <c r="A169" s="0" t="s">
        <v>14</v>
      </c>
      <c r="B169" s="0" t="s">
        <v>3457</v>
      </c>
      <c r="C169" s="0" t="s">
        <v>3458</v>
      </c>
      <c r="D169" s="0" t="s">
        <v>3462</v>
      </c>
      <c r="E169" s="0" t="s">
        <v>3463</v>
      </c>
      <c r="F169" s="0" t="s">
        <v>3023</v>
      </c>
      <c r="G169" s="0" t="s">
        <v>3464</v>
      </c>
    </row>
    <row customHeight="1" ht="11.25">
      <c r="A170" s="0" t="s">
        <v>14</v>
      </c>
      <c r="B170" s="0" t="s">
        <v>3457</v>
      </c>
      <c r="C170" s="0" t="s">
        <v>3458</v>
      </c>
      <c r="D170" s="0" t="s">
        <v>3465</v>
      </c>
      <c r="E170" s="0" t="s">
        <v>3466</v>
      </c>
      <c r="F170" s="0" t="s">
        <v>3023</v>
      </c>
      <c r="G170" s="0" t="s">
        <v>3467</v>
      </c>
    </row>
    <row customHeight="1" ht="11.25">
      <c r="A171" s="0" t="s">
        <v>14</v>
      </c>
      <c r="B171" s="0" t="s">
        <v>3457</v>
      </c>
      <c r="C171" s="0" t="s">
        <v>3458</v>
      </c>
      <c r="D171" s="0" t="s">
        <v>3468</v>
      </c>
      <c r="E171" s="0" t="s">
        <v>3469</v>
      </c>
      <c r="F171" s="0" t="s">
        <v>3023</v>
      </c>
      <c r="G171" s="0" t="s">
        <v>3470</v>
      </c>
    </row>
    <row customHeight="1" ht="11.25">
      <c r="A172" s="0" t="s">
        <v>14</v>
      </c>
      <c r="B172" s="0" t="s">
        <v>3457</v>
      </c>
      <c r="C172" s="0" t="s">
        <v>3458</v>
      </c>
      <c r="D172" s="0" t="s">
        <v>3471</v>
      </c>
      <c r="E172" s="0" t="s">
        <v>3472</v>
      </c>
      <c r="F172" s="0" t="s">
        <v>3023</v>
      </c>
      <c r="G172" s="0" t="s">
        <v>3473</v>
      </c>
    </row>
    <row customHeight="1" ht="11.25">
      <c r="A173" s="0" t="s">
        <v>14</v>
      </c>
      <c r="B173" s="0" t="s">
        <v>3457</v>
      </c>
      <c r="C173" s="0" t="s">
        <v>3458</v>
      </c>
      <c r="D173" s="0" t="s">
        <v>3474</v>
      </c>
      <c r="E173" s="0" t="s">
        <v>3475</v>
      </c>
      <c r="F173" s="0" t="s">
        <v>3023</v>
      </c>
      <c r="G173" s="0" t="s">
        <v>3476</v>
      </c>
    </row>
    <row customHeight="1" ht="11.25">
      <c r="A174" s="0" t="s">
        <v>14</v>
      </c>
      <c r="B174" s="0" t="s">
        <v>3457</v>
      </c>
      <c r="C174" s="0" t="s">
        <v>3458</v>
      </c>
      <c r="D174" s="0" t="s">
        <v>3477</v>
      </c>
      <c r="E174" s="0" t="s">
        <v>3478</v>
      </c>
      <c r="F174" s="0" t="s">
        <v>3023</v>
      </c>
      <c r="G174" s="0" t="s">
        <v>3479</v>
      </c>
    </row>
    <row customHeight="1" ht="11.25">
      <c r="A175" s="0" t="s">
        <v>14</v>
      </c>
      <c r="B175" s="0" t="s">
        <v>3457</v>
      </c>
      <c r="C175" s="0" t="s">
        <v>3458</v>
      </c>
      <c r="D175" s="0" t="s">
        <v>3480</v>
      </c>
      <c r="E175" s="0" t="s">
        <v>3481</v>
      </c>
      <c r="F175" s="0" t="s">
        <v>3023</v>
      </c>
      <c r="G175" s="0" t="s">
        <v>3482</v>
      </c>
    </row>
    <row customHeight="1" ht="11.25">
      <c r="A176" s="0" t="s">
        <v>14</v>
      </c>
      <c r="B176" s="0" t="s">
        <v>3457</v>
      </c>
      <c r="C176" s="0" t="s">
        <v>3458</v>
      </c>
      <c r="D176" s="0" t="s">
        <v>3483</v>
      </c>
      <c r="E176" s="0" t="s">
        <v>3484</v>
      </c>
      <c r="F176" s="0" t="s">
        <v>3023</v>
      </c>
      <c r="G176" s="0" t="s">
        <v>3485</v>
      </c>
    </row>
    <row customHeight="1" ht="11.25">
      <c r="A177" s="0" t="s">
        <v>14</v>
      </c>
      <c r="B177" s="0" t="s">
        <v>3457</v>
      </c>
      <c r="C177" s="0" t="s">
        <v>3458</v>
      </c>
      <c r="D177" s="0" t="s">
        <v>3486</v>
      </c>
      <c r="E177" s="0" t="s">
        <v>3487</v>
      </c>
      <c r="F177" s="0" t="s">
        <v>3023</v>
      </c>
      <c r="G177" s="0" t="s">
        <v>3488</v>
      </c>
    </row>
    <row customHeight="1" ht="11.25">
      <c r="A178" s="0" t="s">
        <v>14</v>
      </c>
      <c r="B178" s="0" t="s">
        <v>3457</v>
      </c>
      <c r="C178" s="0" t="s">
        <v>3458</v>
      </c>
      <c r="D178" s="0" t="s">
        <v>3489</v>
      </c>
      <c r="E178" s="0" t="s">
        <v>3490</v>
      </c>
      <c r="F178" s="0" t="s">
        <v>3023</v>
      </c>
      <c r="G178" s="0" t="s">
        <v>3491</v>
      </c>
    </row>
    <row customHeight="1" ht="11.25">
      <c r="A179" s="0" t="s">
        <v>14</v>
      </c>
      <c r="B179" s="0" t="s">
        <v>3457</v>
      </c>
      <c r="C179" s="0" t="s">
        <v>3458</v>
      </c>
      <c r="D179" s="0" t="s">
        <v>3457</v>
      </c>
      <c r="E179" s="0" t="s">
        <v>3458</v>
      </c>
      <c r="F179" s="0" t="s">
        <v>3026</v>
      </c>
      <c r="G179" s="0" t="s">
        <v>3492</v>
      </c>
    </row>
    <row customHeight="1" ht="11.25">
      <c r="A180" s="0" t="s">
        <v>14</v>
      </c>
      <c r="B180" s="0" t="s">
        <v>3457</v>
      </c>
      <c r="C180" s="0" t="s">
        <v>3458</v>
      </c>
      <c r="D180" s="0" t="s">
        <v>3493</v>
      </c>
      <c r="E180" s="0" t="s">
        <v>3494</v>
      </c>
      <c r="F180" s="0" t="s">
        <v>3029</v>
      </c>
      <c r="G180" s="0" t="s">
        <v>3495</v>
      </c>
    </row>
    <row customHeight="1" ht="11.25">
      <c r="A181" s="0" t="s">
        <v>14</v>
      </c>
      <c r="B181" s="0" t="s">
        <v>3457</v>
      </c>
      <c r="C181" s="0" t="s">
        <v>3458</v>
      </c>
      <c r="D181" s="0" t="s">
        <v>3496</v>
      </c>
      <c r="E181" s="0" t="s">
        <v>3497</v>
      </c>
      <c r="F181" s="0" t="s">
        <v>3023</v>
      </c>
      <c r="G181" s="0" t="s">
        <v>3498</v>
      </c>
    </row>
    <row customHeight="1" ht="11.25">
      <c r="A182" s="0" t="s">
        <v>14</v>
      </c>
      <c r="B182" s="0" t="s">
        <v>3457</v>
      </c>
      <c r="C182" s="0" t="s">
        <v>3458</v>
      </c>
      <c r="D182" s="0" t="s">
        <v>3499</v>
      </c>
      <c r="E182" s="0" t="s">
        <v>3500</v>
      </c>
      <c r="F182" s="0" t="s">
        <v>3023</v>
      </c>
      <c r="G182" s="0" t="s">
        <v>3501</v>
      </c>
    </row>
    <row customHeight="1" ht="11.25">
      <c r="A183" s="0" t="s">
        <v>14</v>
      </c>
      <c r="B183" s="0" t="s">
        <v>3457</v>
      </c>
      <c r="C183" s="0" t="s">
        <v>3458</v>
      </c>
      <c r="D183" s="0" t="s">
        <v>3502</v>
      </c>
      <c r="E183" s="0" t="s">
        <v>3503</v>
      </c>
      <c r="F183" s="0" t="s">
        <v>3023</v>
      </c>
      <c r="G183" s="0" t="s">
        <v>3504</v>
      </c>
    </row>
    <row customHeight="1" ht="11.25">
      <c r="A184" s="0" t="s">
        <v>14</v>
      </c>
      <c r="B184" s="0" t="s">
        <v>3457</v>
      </c>
      <c r="C184" s="0" t="s">
        <v>3458</v>
      </c>
      <c r="D184" s="0" t="s">
        <v>3505</v>
      </c>
      <c r="E184" s="0" t="s">
        <v>3506</v>
      </c>
      <c r="F184" s="0" t="s">
        <v>3023</v>
      </c>
      <c r="G184" s="0" t="s">
        <v>3507</v>
      </c>
    </row>
    <row customHeight="1" ht="11.25">
      <c r="A185" s="0" t="s">
        <v>14</v>
      </c>
      <c r="B185" s="0" t="s">
        <v>3457</v>
      </c>
      <c r="C185" s="0" t="s">
        <v>3458</v>
      </c>
      <c r="D185" s="0" t="s">
        <v>3508</v>
      </c>
      <c r="E185" s="0" t="s">
        <v>3509</v>
      </c>
      <c r="F185" s="0" t="s">
        <v>3023</v>
      </c>
      <c r="G185" s="0" t="s">
        <v>3510</v>
      </c>
    </row>
    <row customHeight="1" ht="11.25">
      <c r="A186" s="0" t="s">
        <v>14</v>
      </c>
      <c r="B186" s="0" t="s">
        <v>3511</v>
      </c>
      <c r="C186" s="0" t="s">
        <v>3512</v>
      </c>
      <c r="D186" s="0" t="s">
        <v>3513</v>
      </c>
      <c r="E186" s="0" t="s">
        <v>3514</v>
      </c>
      <c r="F186" s="0" t="s">
        <v>3023</v>
      </c>
      <c r="G186" s="0" t="s">
        <v>3515</v>
      </c>
    </row>
    <row customHeight="1" ht="11.25">
      <c r="A187" s="0" t="s">
        <v>14</v>
      </c>
      <c r="B187" s="0" t="s">
        <v>3511</v>
      </c>
      <c r="C187" s="0" t="s">
        <v>3512</v>
      </c>
      <c r="D187" s="0" t="s">
        <v>3516</v>
      </c>
      <c r="E187" s="0" t="s">
        <v>3517</v>
      </c>
      <c r="F187" s="0" t="s">
        <v>3023</v>
      </c>
      <c r="G187" s="0" t="s">
        <v>3518</v>
      </c>
    </row>
    <row customHeight="1" ht="11.25">
      <c r="A188" s="0" t="s">
        <v>14</v>
      </c>
      <c r="B188" s="0" t="s">
        <v>3511</v>
      </c>
      <c r="C188" s="0" t="s">
        <v>3512</v>
      </c>
      <c r="D188" s="0" t="s">
        <v>3519</v>
      </c>
      <c r="E188" s="0" t="s">
        <v>3520</v>
      </c>
      <c r="F188" s="0" t="s">
        <v>3023</v>
      </c>
      <c r="G188" s="0" t="s">
        <v>3521</v>
      </c>
    </row>
    <row customHeight="1" ht="11.25">
      <c r="A189" s="0" t="s">
        <v>14</v>
      </c>
      <c r="B189" s="0" t="s">
        <v>3511</v>
      </c>
      <c r="C189" s="0" t="s">
        <v>3512</v>
      </c>
      <c r="D189" s="0" t="s">
        <v>3522</v>
      </c>
      <c r="E189" s="0" t="s">
        <v>3523</v>
      </c>
      <c r="F189" s="0" t="s">
        <v>3023</v>
      </c>
      <c r="G189" s="0" t="s">
        <v>3524</v>
      </c>
    </row>
    <row customHeight="1" ht="11.25">
      <c r="A190" s="0" t="s">
        <v>14</v>
      </c>
      <c r="B190" s="0" t="s">
        <v>3511</v>
      </c>
      <c r="C190" s="0" t="s">
        <v>3512</v>
      </c>
      <c r="D190" s="0" t="s">
        <v>3525</v>
      </c>
      <c r="E190" s="0" t="s">
        <v>3526</v>
      </c>
      <c r="F190" s="0" t="s">
        <v>3023</v>
      </c>
      <c r="G190" s="0" t="s">
        <v>3527</v>
      </c>
    </row>
    <row customHeight="1" ht="11.25">
      <c r="A191" s="0" t="s">
        <v>14</v>
      </c>
      <c r="B191" s="0" t="s">
        <v>3511</v>
      </c>
      <c r="C191" s="0" t="s">
        <v>3512</v>
      </c>
      <c r="D191" s="0" t="s">
        <v>3528</v>
      </c>
      <c r="E191" s="0" t="s">
        <v>3529</v>
      </c>
      <c r="F191" s="0" t="s">
        <v>3023</v>
      </c>
      <c r="G191" s="0" t="s">
        <v>3530</v>
      </c>
    </row>
    <row customHeight="1" ht="11.25">
      <c r="A192" s="0" t="s">
        <v>14</v>
      </c>
      <c r="B192" s="0" t="s">
        <v>3511</v>
      </c>
      <c r="C192" s="0" t="s">
        <v>3512</v>
      </c>
      <c r="D192" s="0" t="s">
        <v>3531</v>
      </c>
      <c r="E192" s="0" t="s">
        <v>3532</v>
      </c>
      <c r="F192" s="0" t="s">
        <v>3023</v>
      </c>
      <c r="G192" s="0" t="s">
        <v>3533</v>
      </c>
    </row>
    <row customHeight="1" ht="11.25">
      <c r="A193" s="0" t="s">
        <v>14</v>
      </c>
      <c r="B193" s="0" t="s">
        <v>3511</v>
      </c>
      <c r="C193" s="0" t="s">
        <v>3512</v>
      </c>
      <c r="D193" s="0" t="s">
        <v>3534</v>
      </c>
      <c r="E193" s="0" t="s">
        <v>3535</v>
      </c>
      <c r="F193" s="0" t="s">
        <v>3023</v>
      </c>
      <c r="G193" s="0" t="s">
        <v>3536</v>
      </c>
    </row>
    <row customHeight="1" ht="11.25">
      <c r="A194" s="0" t="s">
        <v>14</v>
      </c>
      <c r="B194" s="0" t="s">
        <v>3511</v>
      </c>
      <c r="C194" s="0" t="s">
        <v>3512</v>
      </c>
      <c r="D194" s="0" t="s">
        <v>3537</v>
      </c>
      <c r="E194" s="0" t="s">
        <v>3538</v>
      </c>
      <c r="F194" s="0" t="s">
        <v>3023</v>
      </c>
      <c r="G194" s="0" t="s">
        <v>3539</v>
      </c>
    </row>
    <row customHeight="1" ht="11.25">
      <c r="A195" s="0" t="s">
        <v>14</v>
      </c>
      <c r="B195" s="0" t="s">
        <v>3511</v>
      </c>
      <c r="C195" s="0" t="s">
        <v>3512</v>
      </c>
      <c r="D195" s="0" t="s">
        <v>3540</v>
      </c>
      <c r="E195" s="0" t="s">
        <v>3541</v>
      </c>
      <c r="F195" s="0" t="s">
        <v>3023</v>
      </c>
      <c r="G195" s="0" t="s">
        <v>3542</v>
      </c>
    </row>
    <row customHeight="1" ht="11.25">
      <c r="A196" s="0" t="s">
        <v>14</v>
      </c>
      <c r="B196" s="0" t="s">
        <v>3511</v>
      </c>
      <c r="C196" s="0" t="s">
        <v>3512</v>
      </c>
      <c r="D196" s="0" t="s">
        <v>3543</v>
      </c>
      <c r="E196" s="0" t="s">
        <v>3544</v>
      </c>
      <c r="F196" s="0" t="s">
        <v>3023</v>
      </c>
      <c r="G196" s="0" t="s">
        <v>3545</v>
      </c>
    </row>
    <row customHeight="1" ht="11.25">
      <c r="A197" s="0" t="s">
        <v>14</v>
      </c>
      <c r="B197" s="0" t="s">
        <v>3511</v>
      </c>
      <c r="C197" s="0" t="s">
        <v>3512</v>
      </c>
      <c r="D197" s="0" t="s">
        <v>3546</v>
      </c>
      <c r="E197" s="0" t="s">
        <v>3547</v>
      </c>
      <c r="F197" s="0" t="s">
        <v>3023</v>
      </c>
      <c r="G197" s="0" t="s">
        <v>3548</v>
      </c>
    </row>
    <row customHeight="1" ht="11.25">
      <c r="A198" s="0" t="s">
        <v>14</v>
      </c>
      <c r="B198" s="0" t="s">
        <v>3511</v>
      </c>
      <c r="C198" s="0" t="s">
        <v>3512</v>
      </c>
      <c r="D198" s="0" t="s">
        <v>3549</v>
      </c>
      <c r="E198" s="0" t="s">
        <v>3550</v>
      </c>
      <c r="F198" s="0" t="s">
        <v>3023</v>
      </c>
      <c r="G198" s="0" t="s">
        <v>3551</v>
      </c>
    </row>
    <row customHeight="1" ht="11.25">
      <c r="A199" s="0" t="s">
        <v>14</v>
      </c>
      <c r="B199" s="0" t="s">
        <v>3511</v>
      </c>
      <c r="C199" s="0" t="s">
        <v>3512</v>
      </c>
      <c r="D199" s="0" t="s">
        <v>3552</v>
      </c>
      <c r="E199" s="0" t="s">
        <v>3553</v>
      </c>
      <c r="F199" s="0" t="s">
        <v>3023</v>
      </c>
      <c r="G199" s="0" t="s">
        <v>3554</v>
      </c>
    </row>
    <row customHeight="1" ht="11.25">
      <c r="A200" s="0" t="s">
        <v>14</v>
      </c>
      <c r="B200" s="0" t="s">
        <v>3511</v>
      </c>
      <c r="C200" s="0" t="s">
        <v>3512</v>
      </c>
      <c r="D200" s="0" t="s">
        <v>3555</v>
      </c>
      <c r="E200" s="0" t="s">
        <v>3556</v>
      </c>
      <c r="F200" s="0" t="s">
        <v>3023</v>
      </c>
      <c r="G200" s="0" t="s">
        <v>3557</v>
      </c>
    </row>
    <row customHeight="1" ht="11.25">
      <c r="A201" s="0" t="s">
        <v>14</v>
      </c>
      <c r="B201" s="0" t="s">
        <v>3511</v>
      </c>
      <c r="C201" s="0" t="s">
        <v>3512</v>
      </c>
      <c r="D201" s="0" t="s">
        <v>3558</v>
      </c>
      <c r="E201" s="0" t="s">
        <v>3559</v>
      </c>
      <c r="F201" s="0" t="s">
        <v>3023</v>
      </c>
      <c r="G201" s="0" t="s">
        <v>3560</v>
      </c>
    </row>
    <row customHeight="1" ht="11.25">
      <c r="A202" s="0" t="s">
        <v>14</v>
      </c>
      <c r="B202" s="0" t="s">
        <v>3511</v>
      </c>
      <c r="C202" s="0" t="s">
        <v>3512</v>
      </c>
      <c r="D202" s="0" t="s">
        <v>3561</v>
      </c>
      <c r="E202" s="0" t="s">
        <v>3562</v>
      </c>
      <c r="F202" s="0" t="s">
        <v>3023</v>
      </c>
      <c r="G202" s="0" t="s">
        <v>3563</v>
      </c>
    </row>
    <row customHeight="1" ht="11.25">
      <c r="A203" s="0" t="s">
        <v>14</v>
      </c>
      <c r="B203" s="0" t="s">
        <v>3511</v>
      </c>
      <c r="C203" s="0" t="s">
        <v>3512</v>
      </c>
      <c r="D203" s="0" t="s">
        <v>3511</v>
      </c>
      <c r="E203" s="0" t="s">
        <v>3512</v>
      </c>
      <c r="F203" s="0" t="s">
        <v>3026</v>
      </c>
      <c r="G203" s="0" t="s">
        <v>3564</v>
      </c>
    </row>
    <row customHeight="1" ht="11.25">
      <c r="A204" s="0" t="s">
        <v>14</v>
      </c>
      <c r="B204" s="0" t="s">
        <v>3511</v>
      </c>
      <c r="C204" s="0" t="s">
        <v>3512</v>
      </c>
      <c r="D204" s="0" t="s">
        <v>3565</v>
      </c>
      <c r="E204" s="0" t="s">
        <v>3566</v>
      </c>
      <c r="F204" s="0" t="s">
        <v>3029</v>
      </c>
      <c r="G204" s="0" t="s">
        <v>3567</v>
      </c>
    </row>
    <row customHeight="1" ht="11.25">
      <c r="A205" s="0" t="s">
        <v>14</v>
      </c>
      <c r="B205" s="0" t="s">
        <v>3511</v>
      </c>
      <c r="C205" s="0" t="s">
        <v>3512</v>
      </c>
      <c r="D205" s="0" t="s">
        <v>3568</v>
      </c>
      <c r="E205" s="0" t="s">
        <v>3569</v>
      </c>
      <c r="F205" s="0" t="s">
        <v>3023</v>
      </c>
      <c r="G205" s="0" t="s">
        <v>3570</v>
      </c>
    </row>
    <row customHeight="1" ht="11.25">
      <c r="A206" s="0" t="s">
        <v>14</v>
      </c>
      <c r="B206" s="0" t="s">
        <v>3511</v>
      </c>
      <c r="C206" s="0" t="s">
        <v>3512</v>
      </c>
      <c r="D206" s="0" t="s">
        <v>3571</v>
      </c>
      <c r="E206" s="0" t="s">
        <v>3572</v>
      </c>
      <c r="F206" s="0" t="s">
        <v>3023</v>
      </c>
      <c r="G206" s="0" t="s">
        <v>3573</v>
      </c>
    </row>
    <row customHeight="1" ht="11.25">
      <c r="A207" s="0" t="s">
        <v>14</v>
      </c>
      <c r="B207" s="0" t="s">
        <v>3511</v>
      </c>
      <c r="C207" s="0" t="s">
        <v>3512</v>
      </c>
      <c r="D207" s="0" t="s">
        <v>3574</v>
      </c>
      <c r="E207" s="0" t="s">
        <v>3575</v>
      </c>
      <c r="F207" s="0" t="s">
        <v>3023</v>
      </c>
      <c r="G207" s="0" t="s">
        <v>3576</v>
      </c>
    </row>
    <row customHeight="1" ht="11.25">
      <c r="A208" s="0" t="s">
        <v>14</v>
      </c>
      <c r="B208" s="0" t="s">
        <v>3511</v>
      </c>
      <c r="C208" s="0" t="s">
        <v>3512</v>
      </c>
      <c r="D208" s="0" t="s">
        <v>3577</v>
      </c>
      <c r="E208" s="0" t="s">
        <v>3578</v>
      </c>
      <c r="F208" s="0" t="s">
        <v>3023</v>
      </c>
      <c r="G208" s="0" t="s">
        <v>3579</v>
      </c>
    </row>
    <row customHeight="1" ht="11.25">
      <c r="A209" s="0" t="s">
        <v>14</v>
      </c>
      <c r="B209" s="0" t="s">
        <v>3580</v>
      </c>
      <c r="C209" s="0" t="s">
        <v>3581</v>
      </c>
      <c r="D209" s="0" t="s">
        <v>3582</v>
      </c>
      <c r="E209" s="0" t="s">
        <v>3583</v>
      </c>
      <c r="F209" s="0" t="s">
        <v>3186</v>
      </c>
      <c r="G209" s="0" t="s">
        <v>3584</v>
      </c>
    </row>
    <row customHeight="1" ht="11.25">
      <c r="A210" s="0" t="s">
        <v>14</v>
      </c>
      <c r="B210" s="0" t="s">
        <v>3580</v>
      </c>
      <c r="C210" s="0" t="s">
        <v>3581</v>
      </c>
      <c r="D210" s="0" t="s">
        <v>3585</v>
      </c>
      <c r="E210" s="0" t="s">
        <v>3586</v>
      </c>
      <c r="F210" s="0" t="s">
        <v>3023</v>
      </c>
      <c r="G210" s="0" t="s">
        <v>3587</v>
      </c>
    </row>
    <row customHeight="1" ht="11.25">
      <c r="A211" s="0" t="s">
        <v>14</v>
      </c>
      <c r="B211" s="0" t="s">
        <v>3580</v>
      </c>
      <c r="C211" s="0" t="s">
        <v>3581</v>
      </c>
      <c r="D211" s="0" t="s">
        <v>3588</v>
      </c>
      <c r="E211" s="0" t="s">
        <v>3589</v>
      </c>
      <c r="F211" s="0" t="s">
        <v>3023</v>
      </c>
      <c r="G211" s="0" t="s">
        <v>3590</v>
      </c>
    </row>
    <row customHeight="1" ht="11.25">
      <c r="A212" s="0" t="s">
        <v>14</v>
      </c>
      <c r="B212" s="0" t="s">
        <v>3580</v>
      </c>
      <c r="C212" s="0" t="s">
        <v>3581</v>
      </c>
      <c r="D212" s="0" t="s">
        <v>3591</v>
      </c>
      <c r="E212" s="0" t="s">
        <v>3592</v>
      </c>
      <c r="F212" s="0" t="s">
        <v>3023</v>
      </c>
      <c r="G212" s="0" t="s">
        <v>3593</v>
      </c>
    </row>
    <row customHeight="1" ht="11.25">
      <c r="A213" s="0" t="s">
        <v>14</v>
      </c>
      <c r="B213" s="0" t="s">
        <v>3580</v>
      </c>
      <c r="C213" s="0" t="s">
        <v>3581</v>
      </c>
      <c r="D213" s="0" t="s">
        <v>3594</v>
      </c>
      <c r="E213" s="0" t="s">
        <v>3595</v>
      </c>
      <c r="F213" s="0" t="s">
        <v>3023</v>
      </c>
      <c r="G213" s="0" t="s">
        <v>3596</v>
      </c>
    </row>
    <row customHeight="1" ht="11.25">
      <c r="A214" s="0" t="s">
        <v>14</v>
      </c>
      <c r="B214" s="0" t="s">
        <v>3580</v>
      </c>
      <c r="C214" s="0" t="s">
        <v>3581</v>
      </c>
      <c r="D214" s="0" t="s">
        <v>3597</v>
      </c>
      <c r="E214" s="0" t="s">
        <v>3598</v>
      </c>
      <c r="F214" s="0" t="s">
        <v>3023</v>
      </c>
      <c r="G214" s="0" t="s">
        <v>3599</v>
      </c>
    </row>
    <row customHeight="1" ht="11.25">
      <c r="A215" s="0" t="s">
        <v>14</v>
      </c>
      <c r="B215" s="0" t="s">
        <v>3580</v>
      </c>
      <c r="C215" s="0" t="s">
        <v>3581</v>
      </c>
      <c r="D215" s="0" t="s">
        <v>3600</v>
      </c>
      <c r="E215" s="0" t="s">
        <v>3601</v>
      </c>
      <c r="F215" s="0" t="s">
        <v>3023</v>
      </c>
      <c r="G215" s="0" t="s">
        <v>3602</v>
      </c>
    </row>
    <row customHeight="1" ht="11.25">
      <c r="A216" s="0" t="s">
        <v>14</v>
      </c>
      <c r="B216" s="0" t="s">
        <v>3580</v>
      </c>
      <c r="C216" s="0" t="s">
        <v>3581</v>
      </c>
      <c r="D216" s="0" t="s">
        <v>3580</v>
      </c>
      <c r="E216" s="0" t="s">
        <v>3581</v>
      </c>
      <c r="F216" s="0" t="s">
        <v>3026</v>
      </c>
      <c r="G216" s="0" t="s">
        <v>3603</v>
      </c>
    </row>
    <row customHeight="1" ht="11.25">
      <c r="A217" s="0" t="s">
        <v>14</v>
      </c>
      <c r="B217" s="0" t="s">
        <v>3580</v>
      </c>
      <c r="C217" s="0" t="s">
        <v>3581</v>
      </c>
      <c r="D217" s="0" t="s">
        <v>3604</v>
      </c>
      <c r="E217" s="0" t="s">
        <v>3605</v>
      </c>
      <c r="F217" s="0" t="s">
        <v>3029</v>
      </c>
      <c r="G217" s="0" t="s">
        <v>3606</v>
      </c>
    </row>
    <row customHeight="1" ht="11.25">
      <c r="A218" s="0" t="s">
        <v>14</v>
      </c>
      <c r="B218" s="0" t="s">
        <v>3580</v>
      </c>
      <c r="C218" s="0" t="s">
        <v>3581</v>
      </c>
      <c r="D218" s="0" t="s">
        <v>3607</v>
      </c>
      <c r="E218" s="0" t="s">
        <v>3608</v>
      </c>
      <c r="F218" s="0" t="s">
        <v>3023</v>
      </c>
      <c r="G218" s="0" t="s">
        <v>3609</v>
      </c>
    </row>
    <row customHeight="1" ht="11.25">
      <c r="A219" s="0" t="s">
        <v>14</v>
      </c>
      <c r="B219" s="0" t="s">
        <v>3580</v>
      </c>
      <c r="C219" s="0" t="s">
        <v>3581</v>
      </c>
      <c r="D219" s="0" t="s">
        <v>3610</v>
      </c>
      <c r="E219" s="0" t="s">
        <v>3611</v>
      </c>
      <c r="F219" s="0" t="s">
        <v>3023</v>
      </c>
      <c r="G219" s="0" t="s">
        <v>3612</v>
      </c>
    </row>
    <row customHeight="1" ht="11.25">
      <c r="A220" s="0" t="s">
        <v>14</v>
      </c>
      <c r="B220" s="0" t="s">
        <v>3613</v>
      </c>
      <c r="C220" s="0" t="s">
        <v>3614</v>
      </c>
      <c r="D220" s="0" t="s">
        <v>3615</v>
      </c>
      <c r="E220" s="0" t="s">
        <v>3616</v>
      </c>
      <c r="F220" s="0" t="s">
        <v>3023</v>
      </c>
      <c r="G220" s="0" t="s">
        <v>3617</v>
      </c>
    </row>
    <row customHeight="1" ht="11.25">
      <c r="A221" s="0" t="s">
        <v>14</v>
      </c>
      <c r="B221" s="0" t="s">
        <v>3613</v>
      </c>
      <c r="C221" s="0" t="s">
        <v>3614</v>
      </c>
      <c r="D221" s="0" t="s">
        <v>3618</v>
      </c>
      <c r="E221" s="0" t="s">
        <v>3619</v>
      </c>
      <c r="F221" s="0" t="s">
        <v>3023</v>
      </c>
      <c r="G221" s="0" t="s">
        <v>3620</v>
      </c>
    </row>
    <row customHeight="1" ht="11.25">
      <c r="A222" s="0" t="s">
        <v>14</v>
      </c>
      <c r="B222" s="0" t="s">
        <v>3613</v>
      </c>
      <c r="C222" s="0" t="s">
        <v>3614</v>
      </c>
      <c r="D222" s="0" t="s">
        <v>3621</v>
      </c>
      <c r="E222" s="0" t="s">
        <v>3622</v>
      </c>
      <c r="F222" s="0" t="s">
        <v>3023</v>
      </c>
      <c r="G222" s="0" t="s">
        <v>3623</v>
      </c>
    </row>
    <row customHeight="1" ht="11.25">
      <c r="A223" s="0" t="s">
        <v>14</v>
      </c>
      <c r="B223" s="0" t="s">
        <v>3613</v>
      </c>
      <c r="C223" s="0" t="s">
        <v>3614</v>
      </c>
      <c r="D223" s="0" t="s">
        <v>3624</v>
      </c>
      <c r="E223" s="0" t="s">
        <v>3625</v>
      </c>
      <c r="F223" s="0" t="s">
        <v>3023</v>
      </c>
      <c r="G223" s="0" t="s">
        <v>3626</v>
      </c>
    </row>
    <row customHeight="1" ht="11.25">
      <c r="A224" s="0" t="s">
        <v>14</v>
      </c>
      <c r="B224" s="0" t="s">
        <v>3613</v>
      </c>
      <c r="C224" s="0" t="s">
        <v>3614</v>
      </c>
      <c r="D224" s="0" t="s">
        <v>3627</v>
      </c>
      <c r="E224" s="0" t="s">
        <v>3628</v>
      </c>
      <c r="F224" s="0" t="s">
        <v>3023</v>
      </c>
      <c r="G224" s="0" t="s">
        <v>3629</v>
      </c>
    </row>
    <row customHeight="1" ht="11.25">
      <c r="A225" s="0" t="s">
        <v>14</v>
      </c>
      <c r="B225" s="0" t="s">
        <v>3613</v>
      </c>
      <c r="C225" s="0" t="s">
        <v>3614</v>
      </c>
      <c r="D225" s="0" t="s">
        <v>3630</v>
      </c>
      <c r="E225" s="0" t="s">
        <v>3631</v>
      </c>
      <c r="F225" s="0" t="s">
        <v>3023</v>
      </c>
      <c r="G225" s="0" t="s">
        <v>3632</v>
      </c>
    </row>
    <row customHeight="1" ht="11.25">
      <c r="A226" s="0" t="s">
        <v>14</v>
      </c>
      <c r="B226" s="0" t="s">
        <v>3613</v>
      </c>
      <c r="C226" s="0" t="s">
        <v>3614</v>
      </c>
      <c r="D226" s="0" t="s">
        <v>3633</v>
      </c>
      <c r="E226" s="0" t="s">
        <v>3634</v>
      </c>
      <c r="F226" s="0" t="s">
        <v>3023</v>
      </c>
      <c r="G226" s="0" t="s">
        <v>3635</v>
      </c>
    </row>
    <row customHeight="1" ht="11.25">
      <c r="A227" s="0" t="s">
        <v>14</v>
      </c>
      <c r="B227" s="0" t="s">
        <v>3613</v>
      </c>
      <c r="C227" s="0" t="s">
        <v>3614</v>
      </c>
      <c r="D227" s="0" t="s">
        <v>3636</v>
      </c>
      <c r="E227" s="0" t="s">
        <v>3637</v>
      </c>
      <c r="F227" s="0" t="s">
        <v>3023</v>
      </c>
      <c r="G227" s="0" t="s">
        <v>3638</v>
      </c>
    </row>
    <row customHeight="1" ht="11.25">
      <c r="A228" s="0" t="s">
        <v>14</v>
      </c>
      <c r="B228" s="0" t="s">
        <v>3613</v>
      </c>
      <c r="C228" s="0" t="s">
        <v>3614</v>
      </c>
      <c r="D228" s="0" t="s">
        <v>3639</v>
      </c>
      <c r="E228" s="0" t="s">
        <v>3640</v>
      </c>
      <c r="F228" s="0" t="s">
        <v>3023</v>
      </c>
      <c r="G228" s="0" t="s">
        <v>3641</v>
      </c>
    </row>
    <row customHeight="1" ht="11.25">
      <c r="A229" s="0" t="s">
        <v>14</v>
      </c>
      <c r="B229" s="0" t="s">
        <v>3613</v>
      </c>
      <c r="C229" s="0" t="s">
        <v>3614</v>
      </c>
      <c r="D229" s="0" t="s">
        <v>3642</v>
      </c>
      <c r="E229" s="0" t="s">
        <v>3643</v>
      </c>
      <c r="F229" s="0" t="s">
        <v>3023</v>
      </c>
      <c r="G229" s="0" t="s">
        <v>3644</v>
      </c>
    </row>
    <row customHeight="1" ht="11.25">
      <c r="A230" s="0" t="s">
        <v>14</v>
      </c>
      <c r="B230" s="0" t="s">
        <v>3613</v>
      </c>
      <c r="C230" s="0" t="s">
        <v>3614</v>
      </c>
      <c r="D230" s="0" t="s">
        <v>3645</v>
      </c>
      <c r="E230" s="0" t="s">
        <v>3646</v>
      </c>
      <c r="F230" s="0" t="s">
        <v>3023</v>
      </c>
      <c r="G230" s="0" t="s">
        <v>3647</v>
      </c>
    </row>
    <row customHeight="1" ht="11.25">
      <c r="A231" s="0" t="s">
        <v>14</v>
      </c>
      <c r="B231" s="0" t="s">
        <v>3613</v>
      </c>
      <c r="C231" s="0" t="s">
        <v>3614</v>
      </c>
      <c r="D231" s="0" t="s">
        <v>3648</v>
      </c>
      <c r="E231" s="0" t="s">
        <v>3649</v>
      </c>
      <c r="F231" s="0" t="s">
        <v>3023</v>
      </c>
      <c r="G231" s="0" t="s">
        <v>3650</v>
      </c>
    </row>
    <row customHeight="1" ht="11.25">
      <c r="A232" s="0" t="s">
        <v>14</v>
      </c>
      <c r="B232" s="0" t="s">
        <v>3613</v>
      </c>
      <c r="C232" s="0" t="s">
        <v>3614</v>
      </c>
      <c r="D232" s="0" t="s">
        <v>3651</v>
      </c>
      <c r="E232" s="0" t="s">
        <v>3652</v>
      </c>
      <c r="F232" s="0" t="s">
        <v>3023</v>
      </c>
      <c r="G232" s="0" t="s">
        <v>3653</v>
      </c>
    </row>
    <row customHeight="1" ht="11.25">
      <c r="A233" s="0" t="s">
        <v>14</v>
      </c>
      <c r="B233" s="0" t="s">
        <v>3613</v>
      </c>
      <c r="C233" s="0" t="s">
        <v>3614</v>
      </c>
      <c r="D233" s="0" t="s">
        <v>3654</v>
      </c>
      <c r="E233" s="0" t="s">
        <v>3655</v>
      </c>
      <c r="F233" s="0" t="s">
        <v>3023</v>
      </c>
      <c r="G233" s="0" t="s">
        <v>3656</v>
      </c>
    </row>
    <row customHeight="1" ht="11.25">
      <c r="A234" s="0" t="s">
        <v>14</v>
      </c>
      <c r="B234" s="0" t="s">
        <v>3613</v>
      </c>
      <c r="C234" s="0" t="s">
        <v>3614</v>
      </c>
      <c r="D234" s="0" t="s">
        <v>3657</v>
      </c>
      <c r="E234" s="0" t="s">
        <v>3658</v>
      </c>
      <c r="F234" s="0" t="s">
        <v>3023</v>
      </c>
      <c r="G234" s="0" t="s">
        <v>3659</v>
      </c>
    </row>
    <row customHeight="1" ht="11.25">
      <c r="A235" s="0" t="s">
        <v>14</v>
      </c>
      <c r="B235" s="0" t="s">
        <v>3613</v>
      </c>
      <c r="C235" s="0" t="s">
        <v>3614</v>
      </c>
      <c r="D235" s="0" t="s">
        <v>3660</v>
      </c>
      <c r="E235" s="0" t="s">
        <v>3661</v>
      </c>
      <c r="F235" s="0" t="s">
        <v>3023</v>
      </c>
      <c r="G235" s="0" t="s">
        <v>3662</v>
      </c>
    </row>
    <row customHeight="1" ht="11.25">
      <c r="A236" s="0" t="s">
        <v>14</v>
      </c>
      <c r="B236" s="0" t="s">
        <v>3613</v>
      </c>
      <c r="C236" s="0" t="s">
        <v>3614</v>
      </c>
      <c r="D236" s="0" t="s">
        <v>3663</v>
      </c>
      <c r="E236" s="0" t="s">
        <v>3664</v>
      </c>
      <c r="F236" s="0" t="s">
        <v>3029</v>
      </c>
      <c r="G236" s="0" t="s">
        <v>3665</v>
      </c>
    </row>
    <row customHeight="1" ht="11.25">
      <c r="A237" s="0" t="s">
        <v>14</v>
      </c>
      <c r="B237" s="0" t="s">
        <v>3613</v>
      </c>
      <c r="C237" s="0" t="s">
        <v>3614</v>
      </c>
      <c r="D237" s="0" t="s">
        <v>3613</v>
      </c>
      <c r="E237" s="0" t="s">
        <v>3614</v>
      </c>
      <c r="F237" s="0" t="s">
        <v>3026</v>
      </c>
      <c r="G237" s="0" t="s">
        <v>3666</v>
      </c>
    </row>
    <row customHeight="1" ht="11.25">
      <c r="A238" s="0" t="s">
        <v>14</v>
      </c>
      <c r="B238" s="0" t="s">
        <v>3613</v>
      </c>
      <c r="C238" s="0" t="s">
        <v>3614</v>
      </c>
      <c r="D238" s="0" t="s">
        <v>3667</v>
      </c>
      <c r="E238" s="0" t="s">
        <v>3668</v>
      </c>
      <c r="F238" s="0" t="s">
        <v>3023</v>
      </c>
      <c r="G238" s="0" t="s">
        <v>3669</v>
      </c>
    </row>
    <row customHeight="1" ht="11.25">
      <c r="A239" s="0" t="s">
        <v>14</v>
      </c>
      <c r="B239" s="0" t="s">
        <v>3670</v>
      </c>
      <c r="C239" s="0" t="s">
        <v>3671</v>
      </c>
      <c r="D239" s="0" t="s">
        <v>3672</v>
      </c>
      <c r="E239" s="0" t="s">
        <v>3673</v>
      </c>
      <c r="F239" s="0" t="s">
        <v>3023</v>
      </c>
      <c r="G239" s="0" t="s">
        <v>3674</v>
      </c>
    </row>
    <row customHeight="1" ht="11.25">
      <c r="A240" s="0" t="s">
        <v>14</v>
      </c>
      <c r="B240" s="0" t="s">
        <v>3670</v>
      </c>
      <c r="C240" s="0" t="s">
        <v>3671</v>
      </c>
      <c r="D240" s="0" t="s">
        <v>3675</v>
      </c>
      <c r="E240" s="0" t="s">
        <v>3676</v>
      </c>
      <c r="F240" s="0" t="s">
        <v>3023</v>
      </c>
      <c r="G240" s="0" t="s">
        <v>3677</v>
      </c>
    </row>
    <row customHeight="1" ht="11.25">
      <c r="A241" s="0" t="s">
        <v>14</v>
      </c>
      <c r="B241" s="0" t="s">
        <v>3670</v>
      </c>
      <c r="C241" s="0" t="s">
        <v>3671</v>
      </c>
      <c r="D241" s="0" t="s">
        <v>3678</v>
      </c>
      <c r="E241" s="0" t="s">
        <v>3679</v>
      </c>
      <c r="F241" s="0" t="s">
        <v>3023</v>
      </c>
      <c r="G241" s="0" t="s">
        <v>3680</v>
      </c>
    </row>
    <row customHeight="1" ht="11.25">
      <c r="A242" s="0" t="s">
        <v>14</v>
      </c>
      <c r="B242" s="0" t="s">
        <v>3670</v>
      </c>
      <c r="C242" s="0" t="s">
        <v>3671</v>
      </c>
      <c r="D242" s="0" t="s">
        <v>3681</v>
      </c>
      <c r="E242" s="0" t="s">
        <v>3682</v>
      </c>
      <c r="F242" s="0" t="s">
        <v>3023</v>
      </c>
      <c r="G242" s="0" t="s">
        <v>3683</v>
      </c>
    </row>
    <row customHeight="1" ht="11.25">
      <c r="A243" s="0" t="s">
        <v>14</v>
      </c>
      <c r="B243" s="0" t="s">
        <v>3670</v>
      </c>
      <c r="C243" s="0" t="s">
        <v>3671</v>
      </c>
      <c r="D243" s="0" t="s">
        <v>3684</v>
      </c>
      <c r="E243" s="0" t="s">
        <v>3685</v>
      </c>
      <c r="F243" s="0" t="s">
        <v>3023</v>
      </c>
      <c r="G243" s="0" t="s">
        <v>3686</v>
      </c>
    </row>
    <row customHeight="1" ht="11.25">
      <c r="A244" s="0" t="s">
        <v>14</v>
      </c>
      <c r="B244" s="0" t="s">
        <v>3670</v>
      </c>
      <c r="C244" s="0" t="s">
        <v>3671</v>
      </c>
      <c r="D244" s="0" t="s">
        <v>3687</v>
      </c>
      <c r="E244" s="0" t="s">
        <v>3688</v>
      </c>
      <c r="F244" s="0" t="s">
        <v>3023</v>
      </c>
      <c r="G244" s="0" t="s">
        <v>3689</v>
      </c>
    </row>
    <row customHeight="1" ht="11.25">
      <c r="A245" s="0" t="s">
        <v>14</v>
      </c>
      <c r="B245" s="0" t="s">
        <v>3670</v>
      </c>
      <c r="C245" s="0" t="s">
        <v>3671</v>
      </c>
      <c r="D245" s="0" t="s">
        <v>3690</v>
      </c>
      <c r="E245" s="0" t="s">
        <v>3691</v>
      </c>
      <c r="F245" s="0" t="s">
        <v>3023</v>
      </c>
      <c r="G245" s="0" t="s">
        <v>3692</v>
      </c>
    </row>
    <row customHeight="1" ht="11.25">
      <c r="A246" s="0" t="s">
        <v>14</v>
      </c>
      <c r="B246" s="0" t="s">
        <v>3670</v>
      </c>
      <c r="C246" s="0" t="s">
        <v>3671</v>
      </c>
      <c r="D246" s="0" t="s">
        <v>3693</v>
      </c>
      <c r="E246" s="0" t="s">
        <v>3694</v>
      </c>
      <c r="F246" s="0" t="s">
        <v>3023</v>
      </c>
      <c r="G246" s="0" t="s">
        <v>3695</v>
      </c>
    </row>
    <row customHeight="1" ht="11.25">
      <c r="A247" s="0" t="s">
        <v>14</v>
      </c>
      <c r="B247" s="0" t="s">
        <v>3670</v>
      </c>
      <c r="C247" s="0" t="s">
        <v>3671</v>
      </c>
      <c r="D247" s="0" t="s">
        <v>3696</v>
      </c>
      <c r="E247" s="0" t="s">
        <v>3697</v>
      </c>
      <c r="F247" s="0" t="s">
        <v>3023</v>
      </c>
      <c r="G247" s="0" t="s">
        <v>3698</v>
      </c>
    </row>
    <row customHeight="1" ht="11.25">
      <c r="A248" s="0" t="s">
        <v>14</v>
      </c>
      <c r="B248" s="0" t="s">
        <v>3670</v>
      </c>
      <c r="C248" s="0" t="s">
        <v>3671</v>
      </c>
      <c r="D248" s="0" t="s">
        <v>3699</v>
      </c>
      <c r="E248" s="0" t="s">
        <v>3700</v>
      </c>
      <c r="F248" s="0" t="s">
        <v>3023</v>
      </c>
      <c r="G248" s="0" t="s">
        <v>3701</v>
      </c>
    </row>
    <row customHeight="1" ht="11.25">
      <c r="A249" s="0" t="s">
        <v>14</v>
      </c>
      <c r="B249" s="0" t="s">
        <v>3670</v>
      </c>
      <c r="C249" s="0" t="s">
        <v>3671</v>
      </c>
      <c r="D249" s="0" t="s">
        <v>3702</v>
      </c>
      <c r="E249" s="0" t="s">
        <v>3703</v>
      </c>
      <c r="F249" s="0" t="s">
        <v>3023</v>
      </c>
      <c r="G249" s="0" t="s">
        <v>3704</v>
      </c>
    </row>
    <row customHeight="1" ht="11.25">
      <c r="A250" s="0" t="s">
        <v>14</v>
      </c>
      <c r="B250" s="0" t="s">
        <v>3670</v>
      </c>
      <c r="C250" s="0" t="s">
        <v>3671</v>
      </c>
      <c r="D250" s="0" t="s">
        <v>3705</v>
      </c>
      <c r="E250" s="0" t="s">
        <v>3706</v>
      </c>
      <c r="F250" s="0" t="s">
        <v>3023</v>
      </c>
      <c r="G250" s="0" t="s">
        <v>3707</v>
      </c>
    </row>
    <row customHeight="1" ht="11.25">
      <c r="A251" s="0" t="s">
        <v>14</v>
      </c>
      <c r="B251" s="0" t="s">
        <v>3670</v>
      </c>
      <c r="C251" s="0" t="s">
        <v>3671</v>
      </c>
      <c r="D251" s="0" t="s">
        <v>3708</v>
      </c>
      <c r="E251" s="0" t="s">
        <v>3709</v>
      </c>
      <c r="F251" s="0" t="s">
        <v>3023</v>
      </c>
      <c r="G251" s="0" t="s">
        <v>3710</v>
      </c>
    </row>
    <row customHeight="1" ht="11.25">
      <c r="A252" s="0" t="s">
        <v>14</v>
      </c>
      <c r="B252" s="0" t="s">
        <v>3670</v>
      </c>
      <c r="C252" s="0" t="s">
        <v>3671</v>
      </c>
      <c r="D252" s="0" t="s">
        <v>3711</v>
      </c>
      <c r="E252" s="0" t="s">
        <v>3712</v>
      </c>
      <c r="F252" s="0" t="s">
        <v>3023</v>
      </c>
      <c r="G252" s="0" t="s">
        <v>3713</v>
      </c>
    </row>
    <row customHeight="1" ht="11.25">
      <c r="A253" s="0" t="s">
        <v>14</v>
      </c>
      <c r="B253" s="0" t="s">
        <v>3670</v>
      </c>
      <c r="C253" s="0" t="s">
        <v>3671</v>
      </c>
      <c r="D253" s="0" t="s">
        <v>3714</v>
      </c>
      <c r="E253" s="0" t="s">
        <v>3715</v>
      </c>
      <c r="F253" s="0" t="s">
        <v>3023</v>
      </c>
      <c r="G253" s="0" t="s">
        <v>3716</v>
      </c>
    </row>
    <row customHeight="1" ht="11.25">
      <c r="A254" s="0" t="s">
        <v>14</v>
      </c>
      <c r="B254" s="0" t="s">
        <v>3670</v>
      </c>
      <c r="C254" s="0" t="s">
        <v>3671</v>
      </c>
      <c r="D254" s="0" t="s">
        <v>3717</v>
      </c>
      <c r="E254" s="0" t="s">
        <v>3718</v>
      </c>
      <c r="F254" s="0" t="s">
        <v>3023</v>
      </c>
      <c r="G254" s="0" t="s">
        <v>3719</v>
      </c>
    </row>
    <row customHeight="1" ht="11.25">
      <c r="A255" s="0" t="s">
        <v>14</v>
      </c>
      <c r="B255" s="0" t="s">
        <v>3670</v>
      </c>
      <c r="C255" s="0" t="s">
        <v>3671</v>
      </c>
      <c r="D255" s="0" t="s">
        <v>3670</v>
      </c>
      <c r="E255" s="0" t="s">
        <v>3671</v>
      </c>
      <c r="F255" s="0" t="s">
        <v>3026</v>
      </c>
      <c r="G255" s="0" t="s">
        <v>3720</v>
      </c>
    </row>
    <row customHeight="1" ht="11.25">
      <c r="A256" s="0" t="s">
        <v>14</v>
      </c>
      <c r="B256" s="0" t="s">
        <v>3670</v>
      </c>
      <c r="C256" s="0" t="s">
        <v>3671</v>
      </c>
      <c r="D256" s="0" t="s">
        <v>3721</v>
      </c>
      <c r="E256" s="0" t="s">
        <v>3722</v>
      </c>
      <c r="F256" s="0" t="s">
        <v>3023</v>
      </c>
      <c r="G256" s="0" t="s">
        <v>3723</v>
      </c>
    </row>
    <row customHeight="1" ht="11.25">
      <c r="A257" s="0" t="s">
        <v>14</v>
      </c>
      <c r="B257" s="0" t="s">
        <v>3670</v>
      </c>
      <c r="C257" s="0" t="s">
        <v>3671</v>
      </c>
      <c r="D257" s="0" t="s">
        <v>3724</v>
      </c>
      <c r="E257" s="0" t="s">
        <v>3725</v>
      </c>
      <c r="F257" s="0" t="s">
        <v>3023</v>
      </c>
      <c r="G257" s="0" t="s">
        <v>3726</v>
      </c>
    </row>
    <row customHeight="1" ht="11.25">
      <c r="A258" s="0" t="s">
        <v>14</v>
      </c>
      <c r="B258" s="0" t="s">
        <v>3670</v>
      </c>
      <c r="C258" s="0" t="s">
        <v>3671</v>
      </c>
      <c r="D258" s="0" t="s">
        <v>3727</v>
      </c>
      <c r="E258" s="0" t="s">
        <v>3728</v>
      </c>
      <c r="F258" s="0" t="s">
        <v>3023</v>
      </c>
      <c r="G258" s="0" t="s">
        <v>3729</v>
      </c>
    </row>
    <row customHeight="1" ht="11.25">
      <c r="A259" s="0" t="s">
        <v>14</v>
      </c>
      <c r="B259" s="0" t="s">
        <v>3730</v>
      </c>
      <c r="C259" s="0" t="s">
        <v>3731</v>
      </c>
      <c r="D259" s="0" t="s">
        <v>3732</v>
      </c>
      <c r="E259" s="0" t="s">
        <v>3733</v>
      </c>
      <c r="F259" s="0" t="s">
        <v>3023</v>
      </c>
      <c r="G259" s="0" t="s">
        <v>3734</v>
      </c>
    </row>
    <row customHeight="1" ht="11.25">
      <c r="A260" s="0" t="s">
        <v>14</v>
      </c>
      <c r="B260" s="0" t="s">
        <v>3730</v>
      </c>
      <c r="C260" s="0" t="s">
        <v>3731</v>
      </c>
      <c r="D260" s="0" t="s">
        <v>3735</v>
      </c>
      <c r="E260" s="0" t="s">
        <v>3736</v>
      </c>
      <c r="F260" s="0" t="s">
        <v>3023</v>
      </c>
      <c r="G260" s="0" t="s">
        <v>3737</v>
      </c>
    </row>
    <row customHeight="1" ht="11.25">
      <c r="A261" s="0" t="s">
        <v>14</v>
      </c>
      <c r="B261" s="0" t="s">
        <v>3730</v>
      </c>
      <c r="C261" s="0" t="s">
        <v>3731</v>
      </c>
      <c r="D261" s="0" t="s">
        <v>3738</v>
      </c>
      <c r="E261" s="0" t="s">
        <v>3739</v>
      </c>
      <c r="F261" s="0" t="s">
        <v>3023</v>
      </c>
      <c r="G261" s="0" t="s">
        <v>3740</v>
      </c>
    </row>
    <row customHeight="1" ht="11.25">
      <c r="A262" s="0" t="s">
        <v>14</v>
      </c>
      <c r="B262" s="0" t="s">
        <v>3730</v>
      </c>
      <c r="C262" s="0" t="s">
        <v>3731</v>
      </c>
      <c r="D262" s="0" t="s">
        <v>3741</v>
      </c>
      <c r="E262" s="0" t="s">
        <v>3742</v>
      </c>
      <c r="F262" s="0" t="s">
        <v>3023</v>
      </c>
      <c r="G262" s="0" t="s">
        <v>3743</v>
      </c>
    </row>
    <row customHeight="1" ht="11.25">
      <c r="A263" s="0" t="s">
        <v>14</v>
      </c>
      <c r="B263" s="0" t="s">
        <v>3730</v>
      </c>
      <c r="C263" s="0" t="s">
        <v>3731</v>
      </c>
      <c r="D263" s="0" t="s">
        <v>3744</v>
      </c>
      <c r="E263" s="0" t="s">
        <v>3745</v>
      </c>
      <c r="F263" s="0" t="s">
        <v>3023</v>
      </c>
      <c r="G263" s="0" t="s">
        <v>3746</v>
      </c>
    </row>
    <row customHeight="1" ht="11.25">
      <c r="A264" s="0" t="s">
        <v>14</v>
      </c>
      <c r="B264" s="0" t="s">
        <v>3730</v>
      </c>
      <c r="C264" s="0" t="s">
        <v>3731</v>
      </c>
      <c r="D264" s="0" t="s">
        <v>3747</v>
      </c>
      <c r="E264" s="0" t="s">
        <v>3748</v>
      </c>
      <c r="F264" s="0" t="s">
        <v>3023</v>
      </c>
      <c r="G264" s="0" t="s">
        <v>3749</v>
      </c>
    </row>
    <row customHeight="1" ht="11.25">
      <c r="A265" s="0" t="s">
        <v>14</v>
      </c>
      <c r="B265" s="0" t="s">
        <v>3730</v>
      </c>
      <c r="C265" s="0" t="s">
        <v>3731</v>
      </c>
      <c r="D265" s="0" t="s">
        <v>3108</v>
      </c>
      <c r="E265" s="0" t="s">
        <v>3750</v>
      </c>
      <c r="F265" s="0" t="s">
        <v>3023</v>
      </c>
      <c r="G265" s="0" t="s">
        <v>3751</v>
      </c>
    </row>
    <row customHeight="1" ht="11.25">
      <c r="A266" s="0" t="s">
        <v>14</v>
      </c>
      <c r="B266" s="0" t="s">
        <v>3730</v>
      </c>
      <c r="C266" s="0" t="s">
        <v>3731</v>
      </c>
      <c r="D266" s="0" t="s">
        <v>3752</v>
      </c>
      <c r="E266" s="0" t="s">
        <v>3753</v>
      </c>
      <c r="F266" s="0" t="s">
        <v>3023</v>
      </c>
      <c r="G266" s="0" t="s">
        <v>3754</v>
      </c>
    </row>
    <row customHeight="1" ht="11.25">
      <c r="A267" s="0" t="s">
        <v>14</v>
      </c>
      <c r="B267" s="0" t="s">
        <v>3730</v>
      </c>
      <c r="C267" s="0" t="s">
        <v>3731</v>
      </c>
      <c r="D267" s="0" t="s">
        <v>3755</v>
      </c>
      <c r="E267" s="0" t="s">
        <v>3756</v>
      </c>
      <c r="F267" s="0" t="s">
        <v>3023</v>
      </c>
      <c r="G267" s="0" t="s">
        <v>3757</v>
      </c>
    </row>
    <row customHeight="1" ht="11.25">
      <c r="A268" s="0" t="s">
        <v>14</v>
      </c>
      <c r="B268" s="0" t="s">
        <v>3730</v>
      </c>
      <c r="C268" s="0" t="s">
        <v>3731</v>
      </c>
      <c r="D268" s="0" t="s">
        <v>3758</v>
      </c>
      <c r="E268" s="0" t="s">
        <v>3759</v>
      </c>
      <c r="F268" s="0" t="s">
        <v>3023</v>
      </c>
      <c r="G268" s="0" t="s">
        <v>3760</v>
      </c>
    </row>
    <row customHeight="1" ht="11.25">
      <c r="A269" s="0" t="s">
        <v>14</v>
      </c>
      <c r="B269" s="0" t="s">
        <v>3730</v>
      </c>
      <c r="C269" s="0" t="s">
        <v>3731</v>
      </c>
      <c r="D269" s="0" t="s">
        <v>3730</v>
      </c>
      <c r="E269" s="0" t="s">
        <v>3731</v>
      </c>
      <c r="F269" s="0" t="s">
        <v>3026</v>
      </c>
      <c r="G269" s="0" t="s">
        <v>3761</v>
      </c>
    </row>
    <row customHeight="1" ht="11.25">
      <c r="A270" s="0" t="s">
        <v>14</v>
      </c>
      <c r="B270" s="0" t="s">
        <v>3730</v>
      </c>
      <c r="C270" s="0" t="s">
        <v>3731</v>
      </c>
      <c r="D270" s="0" t="s">
        <v>3762</v>
      </c>
      <c r="E270" s="0" t="s">
        <v>3763</v>
      </c>
      <c r="F270" s="0" t="s">
        <v>3029</v>
      </c>
      <c r="G270" s="0" t="s">
        <v>3764</v>
      </c>
    </row>
    <row customHeight="1" ht="11.25">
      <c r="A271" s="0" t="s">
        <v>14</v>
      </c>
      <c r="B271" s="0" t="s">
        <v>3730</v>
      </c>
      <c r="C271" s="0" t="s">
        <v>3731</v>
      </c>
      <c r="D271" s="0" t="s">
        <v>3765</v>
      </c>
      <c r="E271" s="0" t="s">
        <v>3766</v>
      </c>
      <c r="F271" s="0" t="s">
        <v>3023</v>
      </c>
      <c r="G271" s="0" t="s">
        <v>3767</v>
      </c>
    </row>
    <row customHeight="1" ht="11.25">
      <c r="A272" s="0" t="s">
        <v>14</v>
      </c>
      <c r="B272" s="0" t="s">
        <v>3768</v>
      </c>
      <c r="C272" s="0" t="s">
        <v>3769</v>
      </c>
      <c r="D272" s="0" t="s">
        <v>3770</v>
      </c>
      <c r="E272" s="0" t="s">
        <v>3771</v>
      </c>
      <c r="F272" s="0" t="s">
        <v>3023</v>
      </c>
      <c r="G272" s="0" t="s">
        <v>3772</v>
      </c>
    </row>
    <row customHeight="1" ht="11.25">
      <c r="A273" s="0" t="s">
        <v>14</v>
      </c>
      <c r="B273" s="0" t="s">
        <v>3768</v>
      </c>
      <c r="C273" s="0" t="s">
        <v>3769</v>
      </c>
      <c r="D273" s="0" t="s">
        <v>3773</v>
      </c>
      <c r="E273" s="0" t="s">
        <v>3774</v>
      </c>
      <c r="F273" s="0" t="s">
        <v>3023</v>
      </c>
      <c r="G273" s="0" t="s">
        <v>3775</v>
      </c>
    </row>
    <row customHeight="1" ht="11.25">
      <c r="A274" s="0" t="s">
        <v>14</v>
      </c>
      <c r="B274" s="0" t="s">
        <v>3768</v>
      </c>
      <c r="C274" s="0" t="s">
        <v>3769</v>
      </c>
      <c r="D274" s="0" t="s">
        <v>3776</v>
      </c>
      <c r="E274" s="0" t="s">
        <v>3777</v>
      </c>
      <c r="F274" s="0" t="s">
        <v>3023</v>
      </c>
      <c r="G274" s="0" t="s">
        <v>3778</v>
      </c>
    </row>
    <row customHeight="1" ht="11.25">
      <c r="A275" s="0" t="s">
        <v>14</v>
      </c>
      <c r="B275" s="0" t="s">
        <v>3768</v>
      </c>
      <c r="C275" s="0" t="s">
        <v>3769</v>
      </c>
      <c r="D275" s="0" t="s">
        <v>3779</v>
      </c>
      <c r="E275" s="0" t="s">
        <v>3780</v>
      </c>
      <c r="F275" s="0" t="s">
        <v>3023</v>
      </c>
      <c r="G275" s="0" t="s">
        <v>3781</v>
      </c>
    </row>
    <row customHeight="1" ht="11.25">
      <c r="A276" s="0" t="s">
        <v>14</v>
      </c>
      <c r="B276" s="0" t="s">
        <v>3768</v>
      </c>
      <c r="C276" s="0" t="s">
        <v>3769</v>
      </c>
      <c r="D276" s="0" t="s">
        <v>3782</v>
      </c>
      <c r="E276" s="0" t="s">
        <v>3783</v>
      </c>
      <c r="F276" s="0" t="s">
        <v>3023</v>
      </c>
      <c r="G276" s="0" t="s">
        <v>3784</v>
      </c>
    </row>
    <row customHeight="1" ht="11.25">
      <c r="A277" s="0" t="s">
        <v>14</v>
      </c>
      <c r="B277" s="0" t="s">
        <v>3768</v>
      </c>
      <c r="C277" s="0" t="s">
        <v>3769</v>
      </c>
      <c r="D277" s="0" t="s">
        <v>3785</v>
      </c>
      <c r="E277" s="0" t="s">
        <v>3786</v>
      </c>
      <c r="F277" s="0" t="s">
        <v>3023</v>
      </c>
      <c r="G277" s="0" t="s">
        <v>3787</v>
      </c>
    </row>
    <row customHeight="1" ht="11.25">
      <c r="A278" s="0" t="s">
        <v>14</v>
      </c>
      <c r="B278" s="0" t="s">
        <v>3768</v>
      </c>
      <c r="C278" s="0" t="s">
        <v>3769</v>
      </c>
      <c r="D278" s="0" t="s">
        <v>3788</v>
      </c>
      <c r="E278" s="0" t="s">
        <v>3789</v>
      </c>
      <c r="F278" s="0" t="s">
        <v>3023</v>
      </c>
      <c r="G278" s="0" t="s">
        <v>3790</v>
      </c>
    </row>
    <row customHeight="1" ht="11.25">
      <c r="A279" s="0" t="s">
        <v>14</v>
      </c>
      <c r="B279" s="0" t="s">
        <v>3768</v>
      </c>
      <c r="C279" s="0" t="s">
        <v>3769</v>
      </c>
      <c r="D279" s="0" t="s">
        <v>3791</v>
      </c>
      <c r="E279" s="0" t="s">
        <v>3792</v>
      </c>
      <c r="F279" s="0" t="s">
        <v>3023</v>
      </c>
      <c r="G279" s="0" t="s">
        <v>3793</v>
      </c>
    </row>
    <row customHeight="1" ht="11.25">
      <c r="A280" s="0" t="s">
        <v>14</v>
      </c>
      <c r="B280" s="0" t="s">
        <v>3768</v>
      </c>
      <c r="C280" s="0" t="s">
        <v>3769</v>
      </c>
      <c r="D280" s="0" t="s">
        <v>3794</v>
      </c>
      <c r="E280" s="0" t="s">
        <v>3795</v>
      </c>
      <c r="F280" s="0" t="s">
        <v>3023</v>
      </c>
      <c r="G280" s="0" t="s">
        <v>3796</v>
      </c>
    </row>
    <row customHeight="1" ht="11.25">
      <c r="A281" s="0" t="s">
        <v>14</v>
      </c>
      <c r="B281" s="0" t="s">
        <v>3768</v>
      </c>
      <c r="C281" s="0" t="s">
        <v>3769</v>
      </c>
      <c r="D281" s="0" t="s">
        <v>3768</v>
      </c>
      <c r="E281" s="0" t="s">
        <v>3769</v>
      </c>
      <c r="F281" s="0" t="s">
        <v>3026</v>
      </c>
      <c r="G281" s="0" t="s">
        <v>3797</v>
      </c>
    </row>
    <row customHeight="1" ht="11.25">
      <c r="A282" s="0" t="s">
        <v>14</v>
      </c>
      <c r="B282" s="0" t="s">
        <v>3768</v>
      </c>
      <c r="C282" s="0" t="s">
        <v>3769</v>
      </c>
      <c r="D282" s="0" t="s">
        <v>3798</v>
      </c>
      <c r="E282" s="0" t="s">
        <v>3799</v>
      </c>
      <c r="F282" s="0" t="s">
        <v>3023</v>
      </c>
      <c r="G282" s="0" t="s">
        <v>3800</v>
      </c>
    </row>
    <row customHeight="1" ht="11.25">
      <c r="A283" s="0" t="s">
        <v>14</v>
      </c>
      <c r="B283" s="0" t="s">
        <v>3801</v>
      </c>
      <c r="C283" s="0" t="s">
        <v>3802</v>
      </c>
      <c r="D283" s="0" t="s">
        <v>3803</v>
      </c>
      <c r="E283" s="0" t="s">
        <v>3804</v>
      </c>
      <c r="F283" s="0" t="s">
        <v>3023</v>
      </c>
      <c r="G283" s="0" t="s">
        <v>3805</v>
      </c>
    </row>
    <row customHeight="1" ht="11.25">
      <c r="A284" s="0" t="s">
        <v>14</v>
      </c>
      <c r="B284" s="0" t="s">
        <v>3801</v>
      </c>
      <c r="C284" s="0" t="s">
        <v>3802</v>
      </c>
      <c r="D284" s="0" t="s">
        <v>3806</v>
      </c>
      <c r="E284" s="0" t="s">
        <v>3807</v>
      </c>
      <c r="F284" s="0" t="s">
        <v>3023</v>
      </c>
      <c r="G284" s="0" t="s">
        <v>3808</v>
      </c>
    </row>
    <row customHeight="1" ht="11.25">
      <c r="A285" s="0" t="s">
        <v>14</v>
      </c>
      <c r="B285" s="0" t="s">
        <v>3801</v>
      </c>
      <c r="C285" s="0" t="s">
        <v>3802</v>
      </c>
      <c r="D285" s="0" t="s">
        <v>3809</v>
      </c>
      <c r="E285" s="0" t="s">
        <v>3810</v>
      </c>
      <c r="F285" s="0" t="s">
        <v>3023</v>
      </c>
      <c r="G285" s="0" t="s">
        <v>3811</v>
      </c>
    </row>
    <row customHeight="1" ht="11.25">
      <c r="A286" s="0" t="s">
        <v>14</v>
      </c>
      <c r="B286" s="0" t="s">
        <v>3801</v>
      </c>
      <c r="C286" s="0" t="s">
        <v>3802</v>
      </c>
      <c r="D286" s="0" t="s">
        <v>3812</v>
      </c>
      <c r="E286" s="0" t="s">
        <v>3813</v>
      </c>
      <c r="F286" s="0" t="s">
        <v>3023</v>
      </c>
      <c r="G286" s="0" t="s">
        <v>3814</v>
      </c>
    </row>
    <row customHeight="1" ht="11.25">
      <c r="A287" s="0" t="s">
        <v>14</v>
      </c>
      <c r="B287" s="0" t="s">
        <v>3801</v>
      </c>
      <c r="C287" s="0" t="s">
        <v>3802</v>
      </c>
      <c r="D287" s="0" t="s">
        <v>3815</v>
      </c>
      <c r="E287" s="0" t="s">
        <v>3816</v>
      </c>
      <c r="F287" s="0" t="s">
        <v>3023</v>
      </c>
      <c r="G287" s="0" t="s">
        <v>3817</v>
      </c>
    </row>
    <row customHeight="1" ht="11.25">
      <c r="A288" s="0" t="s">
        <v>14</v>
      </c>
      <c r="B288" s="0" t="s">
        <v>3801</v>
      </c>
      <c r="C288" s="0" t="s">
        <v>3802</v>
      </c>
      <c r="D288" s="0" t="s">
        <v>3818</v>
      </c>
      <c r="E288" s="0" t="s">
        <v>3819</v>
      </c>
      <c r="F288" s="0" t="s">
        <v>3023</v>
      </c>
      <c r="G288" s="0" t="s">
        <v>3820</v>
      </c>
    </row>
    <row customHeight="1" ht="11.25">
      <c r="A289" s="0" t="s">
        <v>14</v>
      </c>
      <c r="B289" s="0" t="s">
        <v>3801</v>
      </c>
      <c r="C289" s="0" t="s">
        <v>3802</v>
      </c>
      <c r="D289" s="0" t="s">
        <v>3821</v>
      </c>
      <c r="E289" s="0" t="s">
        <v>3822</v>
      </c>
      <c r="F289" s="0" t="s">
        <v>3023</v>
      </c>
      <c r="G289" s="0" t="s">
        <v>3823</v>
      </c>
    </row>
    <row customHeight="1" ht="11.25">
      <c r="A290" s="0" t="s">
        <v>14</v>
      </c>
      <c r="B290" s="0" t="s">
        <v>3801</v>
      </c>
      <c r="C290" s="0" t="s">
        <v>3802</v>
      </c>
      <c r="D290" s="0" t="s">
        <v>3824</v>
      </c>
      <c r="E290" s="0" t="s">
        <v>3825</v>
      </c>
      <c r="F290" s="0" t="s">
        <v>3023</v>
      </c>
      <c r="G290" s="0" t="s">
        <v>3826</v>
      </c>
    </row>
    <row customHeight="1" ht="11.25">
      <c r="A291" s="0" t="s">
        <v>14</v>
      </c>
      <c r="B291" s="0" t="s">
        <v>3801</v>
      </c>
      <c r="C291" s="0" t="s">
        <v>3802</v>
      </c>
      <c r="D291" s="0" t="s">
        <v>3827</v>
      </c>
      <c r="E291" s="0" t="s">
        <v>3828</v>
      </c>
      <c r="F291" s="0" t="s">
        <v>3023</v>
      </c>
      <c r="G291" s="0" t="s">
        <v>3829</v>
      </c>
    </row>
    <row customHeight="1" ht="11.25">
      <c r="A292" s="0" t="s">
        <v>14</v>
      </c>
      <c r="B292" s="0" t="s">
        <v>3801</v>
      </c>
      <c r="C292" s="0" t="s">
        <v>3802</v>
      </c>
      <c r="D292" s="0" t="s">
        <v>3830</v>
      </c>
      <c r="E292" s="0" t="s">
        <v>3831</v>
      </c>
      <c r="F292" s="0" t="s">
        <v>3023</v>
      </c>
      <c r="G292" s="0" t="s">
        <v>3832</v>
      </c>
    </row>
    <row customHeight="1" ht="11.25">
      <c r="A293" s="0" t="s">
        <v>14</v>
      </c>
      <c r="B293" s="0" t="s">
        <v>3801</v>
      </c>
      <c r="C293" s="0" t="s">
        <v>3802</v>
      </c>
      <c r="D293" s="0" t="s">
        <v>3833</v>
      </c>
      <c r="E293" s="0" t="s">
        <v>3834</v>
      </c>
      <c r="F293" s="0" t="s">
        <v>3023</v>
      </c>
      <c r="G293" s="0" t="s">
        <v>3835</v>
      </c>
    </row>
    <row customHeight="1" ht="11.25">
      <c r="A294" s="0" t="s">
        <v>14</v>
      </c>
      <c r="B294" s="0" t="s">
        <v>3801</v>
      </c>
      <c r="C294" s="0" t="s">
        <v>3802</v>
      </c>
      <c r="D294" s="0" t="s">
        <v>3836</v>
      </c>
      <c r="E294" s="0" t="s">
        <v>3837</v>
      </c>
      <c r="F294" s="0" t="s">
        <v>3023</v>
      </c>
      <c r="G294" s="0" t="s">
        <v>3838</v>
      </c>
    </row>
    <row customHeight="1" ht="11.25">
      <c r="A295" s="0" t="s">
        <v>14</v>
      </c>
      <c r="B295" s="0" t="s">
        <v>3801</v>
      </c>
      <c r="C295" s="0" t="s">
        <v>3802</v>
      </c>
      <c r="D295" s="0" t="s">
        <v>3839</v>
      </c>
      <c r="E295" s="0" t="s">
        <v>3840</v>
      </c>
      <c r="F295" s="0" t="s">
        <v>3023</v>
      </c>
      <c r="G295" s="0" t="s">
        <v>3841</v>
      </c>
    </row>
    <row customHeight="1" ht="11.25">
      <c r="A296" s="0" t="s">
        <v>14</v>
      </c>
      <c r="B296" s="0" t="s">
        <v>3801</v>
      </c>
      <c r="C296" s="0" t="s">
        <v>3802</v>
      </c>
      <c r="D296" s="0" t="s">
        <v>3842</v>
      </c>
      <c r="E296" s="0" t="s">
        <v>3843</v>
      </c>
      <c r="F296" s="0" t="s">
        <v>3023</v>
      </c>
      <c r="G296" s="0" t="s">
        <v>3844</v>
      </c>
    </row>
    <row customHeight="1" ht="11.25">
      <c r="A297" s="0" t="s">
        <v>14</v>
      </c>
      <c r="B297" s="0" t="s">
        <v>3801</v>
      </c>
      <c r="C297" s="0" t="s">
        <v>3802</v>
      </c>
      <c r="D297" s="0" t="s">
        <v>3188</v>
      </c>
      <c r="E297" s="0" t="s">
        <v>3845</v>
      </c>
      <c r="F297" s="0" t="s">
        <v>3023</v>
      </c>
      <c r="G297" s="0" t="s">
        <v>3846</v>
      </c>
    </row>
    <row customHeight="1" ht="11.25">
      <c r="A298" s="0" t="s">
        <v>14</v>
      </c>
      <c r="B298" s="0" t="s">
        <v>3801</v>
      </c>
      <c r="C298" s="0" t="s">
        <v>3802</v>
      </c>
      <c r="D298" s="0" t="s">
        <v>3801</v>
      </c>
      <c r="E298" s="0" t="s">
        <v>3802</v>
      </c>
      <c r="F298" s="0" t="s">
        <v>3026</v>
      </c>
      <c r="G298" s="0" t="s">
        <v>3847</v>
      </c>
    </row>
    <row customHeight="1" ht="11.25">
      <c r="A299" s="0" t="s">
        <v>14</v>
      </c>
      <c r="B299" s="0" t="s">
        <v>3801</v>
      </c>
      <c r="C299" s="0" t="s">
        <v>3802</v>
      </c>
      <c r="D299" s="0" t="s">
        <v>3848</v>
      </c>
      <c r="E299" s="0" t="s">
        <v>3849</v>
      </c>
      <c r="F299" s="0" t="s">
        <v>3023</v>
      </c>
      <c r="G299" s="0" t="s">
        <v>3850</v>
      </c>
    </row>
    <row customHeight="1" ht="11.25">
      <c r="A300" s="0" t="s">
        <v>14</v>
      </c>
      <c r="B300" s="0" t="s">
        <v>3801</v>
      </c>
      <c r="C300" s="0" t="s">
        <v>3802</v>
      </c>
      <c r="D300" s="0" t="s">
        <v>3851</v>
      </c>
      <c r="E300" s="0" t="s">
        <v>3852</v>
      </c>
      <c r="F300" s="0" t="s">
        <v>3023</v>
      </c>
      <c r="G300" s="0" t="s">
        <v>3853</v>
      </c>
    </row>
    <row customHeight="1" ht="11.25">
      <c r="A301" s="0" t="s">
        <v>14</v>
      </c>
      <c r="B301" s="0" t="s">
        <v>3854</v>
      </c>
      <c r="C301" s="0" t="s">
        <v>3855</v>
      </c>
      <c r="D301" s="0" t="s">
        <v>3856</v>
      </c>
      <c r="E301" s="0" t="s">
        <v>3857</v>
      </c>
      <c r="F301" s="0" t="s">
        <v>3023</v>
      </c>
      <c r="G301" s="0" t="s">
        <v>3858</v>
      </c>
    </row>
    <row customHeight="1" ht="11.25">
      <c r="A302" s="0" t="s">
        <v>14</v>
      </c>
      <c r="B302" s="0" t="s">
        <v>3854</v>
      </c>
      <c r="C302" s="0" t="s">
        <v>3855</v>
      </c>
      <c r="D302" s="0" t="s">
        <v>3859</v>
      </c>
      <c r="E302" s="0" t="s">
        <v>3860</v>
      </c>
      <c r="F302" s="0" t="s">
        <v>3023</v>
      </c>
      <c r="G302" s="0" t="s">
        <v>3861</v>
      </c>
    </row>
    <row customHeight="1" ht="11.25">
      <c r="A303" s="0" t="s">
        <v>14</v>
      </c>
      <c r="B303" s="0" t="s">
        <v>3854</v>
      </c>
      <c r="C303" s="0" t="s">
        <v>3855</v>
      </c>
      <c r="D303" s="0" t="s">
        <v>3862</v>
      </c>
      <c r="E303" s="0" t="s">
        <v>3863</v>
      </c>
      <c r="F303" s="0" t="s">
        <v>3023</v>
      </c>
      <c r="G303" s="0" t="s">
        <v>3864</v>
      </c>
    </row>
    <row customHeight="1" ht="11.25">
      <c r="A304" s="0" t="s">
        <v>14</v>
      </c>
      <c r="B304" s="0" t="s">
        <v>3854</v>
      </c>
      <c r="C304" s="0" t="s">
        <v>3855</v>
      </c>
      <c r="D304" s="0" t="s">
        <v>3865</v>
      </c>
      <c r="E304" s="0" t="s">
        <v>3866</v>
      </c>
      <c r="F304" s="0" t="s">
        <v>3023</v>
      </c>
      <c r="G304" s="0" t="s">
        <v>3867</v>
      </c>
    </row>
    <row customHeight="1" ht="11.25">
      <c r="A305" s="0" t="s">
        <v>14</v>
      </c>
      <c r="B305" s="0" t="s">
        <v>3854</v>
      </c>
      <c r="C305" s="0" t="s">
        <v>3855</v>
      </c>
      <c r="D305" s="0" t="s">
        <v>3868</v>
      </c>
      <c r="E305" s="0" t="s">
        <v>3869</v>
      </c>
      <c r="F305" s="0" t="s">
        <v>3023</v>
      </c>
      <c r="G305" s="0" t="s">
        <v>3870</v>
      </c>
    </row>
    <row customHeight="1" ht="11.25">
      <c r="A306" s="0" t="s">
        <v>14</v>
      </c>
      <c r="B306" s="0" t="s">
        <v>3854</v>
      </c>
      <c r="C306" s="0" t="s">
        <v>3855</v>
      </c>
      <c r="D306" s="0" t="s">
        <v>3871</v>
      </c>
      <c r="E306" s="0" t="s">
        <v>3872</v>
      </c>
      <c r="F306" s="0" t="s">
        <v>3023</v>
      </c>
      <c r="G306" s="0" t="s">
        <v>3873</v>
      </c>
    </row>
    <row customHeight="1" ht="11.25">
      <c r="A307" s="0" t="s">
        <v>14</v>
      </c>
      <c r="B307" s="0" t="s">
        <v>3854</v>
      </c>
      <c r="C307" s="0" t="s">
        <v>3855</v>
      </c>
      <c r="D307" s="0" t="s">
        <v>3874</v>
      </c>
      <c r="E307" s="0" t="s">
        <v>3875</v>
      </c>
      <c r="F307" s="0" t="s">
        <v>3023</v>
      </c>
      <c r="G307" s="0" t="s">
        <v>3876</v>
      </c>
    </row>
    <row customHeight="1" ht="11.25">
      <c r="A308" s="0" t="s">
        <v>14</v>
      </c>
      <c r="B308" s="0" t="s">
        <v>3854</v>
      </c>
      <c r="C308" s="0" t="s">
        <v>3855</v>
      </c>
      <c r="D308" s="0" t="s">
        <v>3877</v>
      </c>
      <c r="E308" s="0" t="s">
        <v>3878</v>
      </c>
      <c r="F308" s="0" t="s">
        <v>3023</v>
      </c>
      <c r="G308" s="0" t="s">
        <v>3879</v>
      </c>
    </row>
    <row customHeight="1" ht="11.25">
      <c r="A309" s="0" t="s">
        <v>14</v>
      </c>
      <c r="B309" s="0" t="s">
        <v>3854</v>
      </c>
      <c r="C309" s="0" t="s">
        <v>3855</v>
      </c>
      <c r="D309" s="0" t="s">
        <v>3880</v>
      </c>
      <c r="E309" s="0" t="s">
        <v>3881</v>
      </c>
      <c r="F309" s="0" t="s">
        <v>3023</v>
      </c>
      <c r="G309" s="0" t="s">
        <v>3882</v>
      </c>
    </row>
    <row customHeight="1" ht="11.25">
      <c r="A310" s="0" t="s">
        <v>14</v>
      </c>
      <c r="B310" s="0" t="s">
        <v>3854</v>
      </c>
      <c r="C310" s="0" t="s">
        <v>3855</v>
      </c>
      <c r="D310" s="0" t="s">
        <v>3883</v>
      </c>
      <c r="E310" s="0" t="s">
        <v>3884</v>
      </c>
      <c r="F310" s="0" t="s">
        <v>3023</v>
      </c>
      <c r="G310" s="0" t="s">
        <v>3885</v>
      </c>
    </row>
    <row customHeight="1" ht="11.25">
      <c r="A311" s="0" t="s">
        <v>14</v>
      </c>
      <c r="B311" s="0" t="s">
        <v>3854</v>
      </c>
      <c r="C311" s="0" t="s">
        <v>3855</v>
      </c>
      <c r="D311" s="0" t="s">
        <v>3854</v>
      </c>
      <c r="E311" s="0" t="s">
        <v>3855</v>
      </c>
      <c r="F311" s="0" t="s">
        <v>3026</v>
      </c>
      <c r="G311" s="0" t="s">
        <v>3886</v>
      </c>
    </row>
    <row customHeight="1" ht="11.25">
      <c r="A312" s="0" t="s">
        <v>14</v>
      </c>
      <c r="B312" s="0" t="s">
        <v>3854</v>
      </c>
      <c r="C312" s="0" t="s">
        <v>3855</v>
      </c>
      <c r="D312" s="0" t="s">
        <v>3887</v>
      </c>
      <c r="E312" s="0" t="s">
        <v>3888</v>
      </c>
      <c r="F312" s="0" t="s">
        <v>3186</v>
      </c>
      <c r="G312" s="0" t="s">
        <v>3889</v>
      </c>
    </row>
    <row customHeight="1" ht="11.25">
      <c r="A313" s="0" t="s">
        <v>14</v>
      </c>
      <c r="B313" s="0" t="s">
        <v>3854</v>
      </c>
      <c r="C313" s="0" t="s">
        <v>3855</v>
      </c>
      <c r="D313" s="0" t="s">
        <v>3890</v>
      </c>
      <c r="E313" s="0" t="s">
        <v>3891</v>
      </c>
      <c r="F313" s="0" t="s">
        <v>3023</v>
      </c>
      <c r="G313" s="0" t="s">
        <v>3892</v>
      </c>
    </row>
    <row customHeight="1" ht="11.25">
      <c r="A314" s="0" t="s">
        <v>14</v>
      </c>
      <c r="B314" s="0" t="s">
        <v>3893</v>
      </c>
      <c r="C314" s="0" t="s">
        <v>3894</v>
      </c>
      <c r="D314" s="0" t="s">
        <v>3895</v>
      </c>
      <c r="E314" s="0" t="s">
        <v>3896</v>
      </c>
      <c r="F314" s="0" t="s">
        <v>3023</v>
      </c>
      <c r="G314" s="0" t="s">
        <v>3897</v>
      </c>
    </row>
    <row customHeight="1" ht="11.25">
      <c r="A315" s="0" t="s">
        <v>14</v>
      </c>
      <c r="B315" s="0" t="s">
        <v>3893</v>
      </c>
      <c r="C315" s="0" t="s">
        <v>3894</v>
      </c>
      <c r="D315" s="0" t="s">
        <v>3898</v>
      </c>
      <c r="E315" s="0" t="s">
        <v>3899</v>
      </c>
      <c r="F315" s="0" t="s">
        <v>3023</v>
      </c>
      <c r="G315" s="0" t="s">
        <v>3900</v>
      </c>
    </row>
    <row customHeight="1" ht="11.25">
      <c r="A316" s="0" t="s">
        <v>14</v>
      </c>
      <c r="B316" s="0" t="s">
        <v>3893</v>
      </c>
      <c r="C316" s="0" t="s">
        <v>3894</v>
      </c>
      <c r="D316" s="0" t="s">
        <v>3901</v>
      </c>
      <c r="E316" s="0" t="s">
        <v>3902</v>
      </c>
      <c r="F316" s="0" t="s">
        <v>3023</v>
      </c>
      <c r="G316" s="0" t="s">
        <v>3903</v>
      </c>
    </row>
    <row customHeight="1" ht="11.25">
      <c r="A317" s="0" t="s">
        <v>14</v>
      </c>
      <c r="B317" s="0" t="s">
        <v>3893</v>
      </c>
      <c r="C317" s="0" t="s">
        <v>3894</v>
      </c>
      <c r="D317" s="0" t="s">
        <v>3904</v>
      </c>
      <c r="E317" s="0" t="s">
        <v>3905</v>
      </c>
      <c r="F317" s="0" t="s">
        <v>3023</v>
      </c>
      <c r="G317" s="0" t="s">
        <v>3906</v>
      </c>
    </row>
    <row customHeight="1" ht="11.25">
      <c r="A318" s="0" t="s">
        <v>14</v>
      </c>
      <c r="B318" s="0" t="s">
        <v>3893</v>
      </c>
      <c r="C318" s="0" t="s">
        <v>3894</v>
      </c>
      <c r="D318" s="0" t="s">
        <v>3907</v>
      </c>
      <c r="E318" s="0" t="s">
        <v>3908</v>
      </c>
      <c r="F318" s="0" t="s">
        <v>3023</v>
      </c>
      <c r="G318" s="0" t="s">
        <v>3909</v>
      </c>
    </row>
    <row customHeight="1" ht="11.25">
      <c r="A319" s="0" t="s">
        <v>14</v>
      </c>
      <c r="B319" s="0" t="s">
        <v>3893</v>
      </c>
      <c r="C319" s="0" t="s">
        <v>3894</v>
      </c>
      <c r="D319" s="0" t="s">
        <v>3910</v>
      </c>
      <c r="E319" s="0" t="s">
        <v>3911</v>
      </c>
      <c r="F319" s="0" t="s">
        <v>3023</v>
      </c>
      <c r="G319" s="0" t="s">
        <v>3912</v>
      </c>
    </row>
    <row customHeight="1" ht="11.25">
      <c r="A320" s="0" t="s">
        <v>14</v>
      </c>
      <c r="B320" s="0" t="s">
        <v>3893</v>
      </c>
      <c r="C320" s="0" t="s">
        <v>3894</v>
      </c>
      <c r="D320" s="0" t="s">
        <v>3913</v>
      </c>
      <c r="E320" s="0" t="s">
        <v>3914</v>
      </c>
      <c r="F320" s="0" t="s">
        <v>3023</v>
      </c>
      <c r="G320" s="0" t="s">
        <v>3915</v>
      </c>
    </row>
    <row customHeight="1" ht="11.25">
      <c r="A321" s="0" t="s">
        <v>14</v>
      </c>
      <c r="B321" s="0" t="s">
        <v>3893</v>
      </c>
      <c r="C321" s="0" t="s">
        <v>3894</v>
      </c>
      <c r="D321" s="0" t="s">
        <v>3916</v>
      </c>
      <c r="E321" s="0" t="s">
        <v>3917</v>
      </c>
      <c r="F321" s="0" t="s">
        <v>3023</v>
      </c>
      <c r="G321" s="0" t="s">
        <v>3918</v>
      </c>
    </row>
    <row customHeight="1" ht="11.25">
      <c r="A322" s="0" t="s">
        <v>14</v>
      </c>
      <c r="B322" s="0" t="s">
        <v>3893</v>
      </c>
      <c r="C322" s="0" t="s">
        <v>3894</v>
      </c>
      <c r="D322" s="0" t="s">
        <v>3919</v>
      </c>
      <c r="E322" s="0" t="s">
        <v>3920</v>
      </c>
      <c r="F322" s="0" t="s">
        <v>3023</v>
      </c>
      <c r="G322" s="0" t="s">
        <v>3921</v>
      </c>
    </row>
    <row customHeight="1" ht="11.25">
      <c r="A323" s="0" t="s">
        <v>14</v>
      </c>
      <c r="B323" s="0" t="s">
        <v>3893</v>
      </c>
      <c r="C323" s="0" t="s">
        <v>3894</v>
      </c>
      <c r="D323" s="0" t="s">
        <v>3922</v>
      </c>
      <c r="E323" s="0" t="s">
        <v>3923</v>
      </c>
      <c r="F323" s="0" t="s">
        <v>3023</v>
      </c>
      <c r="G323" s="0" t="s">
        <v>3924</v>
      </c>
    </row>
    <row customHeight="1" ht="11.25">
      <c r="A324" s="0" t="s">
        <v>14</v>
      </c>
      <c r="B324" s="0" t="s">
        <v>3893</v>
      </c>
      <c r="C324" s="0" t="s">
        <v>3894</v>
      </c>
      <c r="D324" s="0" t="s">
        <v>3925</v>
      </c>
      <c r="E324" s="0" t="s">
        <v>3926</v>
      </c>
      <c r="F324" s="0" t="s">
        <v>3023</v>
      </c>
      <c r="G324" s="0" t="s">
        <v>3927</v>
      </c>
    </row>
    <row customHeight="1" ht="11.25">
      <c r="A325" s="0" t="s">
        <v>14</v>
      </c>
      <c r="B325" s="0" t="s">
        <v>3893</v>
      </c>
      <c r="C325" s="0" t="s">
        <v>3894</v>
      </c>
      <c r="D325" s="0" t="s">
        <v>3928</v>
      </c>
      <c r="E325" s="0" t="s">
        <v>3929</v>
      </c>
      <c r="F325" s="0" t="s">
        <v>3023</v>
      </c>
      <c r="G325" s="0" t="s">
        <v>3930</v>
      </c>
    </row>
    <row customHeight="1" ht="11.25">
      <c r="A326" s="0" t="s">
        <v>14</v>
      </c>
      <c r="B326" s="0" t="s">
        <v>3893</v>
      </c>
      <c r="C326" s="0" t="s">
        <v>3894</v>
      </c>
      <c r="D326" s="0" t="s">
        <v>3931</v>
      </c>
      <c r="E326" s="0" t="s">
        <v>3932</v>
      </c>
      <c r="F326" s="0" t="s">
        <v>3023</v>
      </c>
      <c r="G326" s="0" t="s">
        <v>3933</v>
      </c>
    </row>
    <row customHeight="1" ht="11.25">
      <c r="A327" s="0" t="s">
        <v>14</v>
      </c>
      <c r="B327" s="0" t="s">
        <v>3893</v>
      </c>
      <c r="C327" s="0" t="s">
        <v>3894</v>
      </c>
      <c r="D327" s="0" t="s">
        <v>3934</v>
      </c>
      <c r="E327" s="0" t="s">
        <v>3935</v>
      </c>
      <c r="F327" s="0" t="s">
        <v>3023</v>
      </c>
      <c r="G327" s="0" t="s">
        <v>3936</v>
      </c>
    </row>
    <row customHeight="1" ht="11.25">
      <c r="A328" s="0" t="s">
        <v>14</v>
      </c>
      <c r="B328" s="0" t="s">
        <v>3893</v>
      </c>
      <c r="C328" s="0" t="s">
        <v>3894</v>
      </c>
      <c r="D328" s="0" t="s">
        <v>3893</v>
      </c>
      <c r="E328" s="0" t="s">
        <v>3894</v>
      </c>
      <c r="F328" s="0" t="s">
        <v>3026</v>
      </c>
      <c r="G328" s="0" t="s">
        <v>3937</v>
      </c>
    </row>
    <row customHeight="1" ht="11.25">
      <c r="A329" s="0" t="s">
        <v>14</v>
      </c>
      <c r="B329" s="0" t="s">
        <v>3893</v>
      </c>
      <c r="C329" s="0" t="s">
        <v>3894</v>
      </c>
      <c r="D329" s="0" t="s">
        <v>3938</v>
      </c>
      <c r="E329" s="0" t="s">
        <v>3939</v>
      </c>
      <c r="F329" s="0" t="s">
        <v>3186</v>
      </c>
      <c r="G329" s="0" t="s">
        <v>3940</v>
      </c>
    </row>
    <row customHeight="1" ht="11.25">
      <c r="A330" s="0" t="s">
        <v>14</v>
      </c>
      <c r="B330" s="0" t="s">
        <v>3941</v>
      </c>
      <c r="C330" s="0" t="s">
        <v>3942</v>
      </c>
      <c r="D330" s="0" t="s">
        <v>3943</v>
      </c>
      <c r="E330" s="0" t="s">
        <v>3944</v>
      </c>
      <c r="F330" s="0" t="s">
        <v>3023</v>
      </c>
      <c r="G330" s="0" t="s">
        <v>3945</v>
      </c>
    </row>
    <row customHeight="1" ht="11.25">
      <c r="A331" s="0" t="s">
        <v>14</v>
      </c>
      <c r="B331" s="0" t="s">
        <v>3941</v>
      </c>
      <c r="C331" s="0" t="s">
        <v>3942</v>
      </c>
      <c r="D331" s="0" t="s">
        <v>3946</v>
      </c>
      <c r="E331" s="0" t="s">
        <v>3947</v>
      </c>
      <c r="F331" s="0" t="s">
        <v>3023</v>
      </c>
      <c r="G331" s="0" t="s">
        <v>3948</v>
      </c>
    </row>
    <row customHeight="1" ht="11.25">
      <c r="A332" s="0" t="s">
        <v>14</v>
      </c>
      <c r="B332" s="0" t="s">
        <v>3941</v>
      </c>
      <c r="C332" s="0" t="s">
        <v>3942</v>
      </c>
      <c r="D332" s="0" t="s">
        <v>3949</v>
      </c>
      <c r="E332" s="0" t="s">
        <v>3950</v>
      </c>
      <c r="F332" s="0" t="s">
        <v>3023</v>
      </c>
      <c r="G332" s="0" t="s">
        <v>3951</v>
      </c>
    </row>
    <row customHeight="1" ht="11.25">
      <c r="A333" s="0" t="s">
        <v>14</v>
      </c>
      <c r="B333" s="0" t="s">
        <v>3941</v>
      </c>
      <c r="C333" s="0" t="s">
        <v>3942</v>
      </c>
      <c r="D333" s="0" t="s">
        <v>3952</v>
      </c>
      <c r="E333" s="0" t="s">
        <v>3953</v>
      </c>
      <c r="F333" s="0" t="s">
        <v>3023</v>
      </c>
      <c r="G333" s="0" t="s">
        <v>3954</v>
      </c>
    </row>
    <row customHeight="1" ht="11.25">
      <c r="A334" s="0" t="s">
        <v>14</v>
      </c>
      <c r="B334" s="0" t="s">
        <v>3941</v>
      </c>
      <c r="C334" s="0" t="s">
        <v>3942</v>
      </c>
      <c r="D334" s="0" t="s">
        <v>3955</v>
      </c>
      <c r="E334" s="0" t="s">
        <v>3956</v>
      </c>
      <c r="F334" s="0" t="s">
        <v>3023</v>
      </c>
      <c r="G334" s="0" t="s">
        <v>3957</v>
      </c>
    </row>
    <row customHeight="1" ht="11.25">
      <c r="A335" s="0" t="s">
        <v>14</v>
      </c>
      <c r="B335" s="0" t="s">
        <v>3941</v>
      </c>
      <c r="C335" s="0" t="s">
        <v>3942</v>
      </c>
      <c r="D335" s="0" t="s">
        <v>3958</v>
      </c>
      <c r="E335" s="0" t="s">
        <v>3959</v>
      </c>
      <c r="F335" s="0" t="s">
        <v>3023</v>
      </c>
      <c r="G335" s="0" t="s">
        <v>3960</v>
      </c>
    </row>
    <row customHeight="1" ht="11.25">
      <c r="A336" s="0" t="s">
        <v>14</v>
      </c>
      <c r="B336" s="0" t="s">
        <v>3941</v>
      </c>
      <c r="C336" s="0" t="s">
        <v>3942</v>
      </c>
      <c r="D336" s="0" t="s">
        <v>3961</v>
      </c>
      <c r="E336" s="0" t="s">
        <v>3962</v>
      </c>
      <c r="F336" s="0" t="s">
        <v>3023</v>
      </c>
      <c r="G336" s="0" t="s">
        <v>3963</v>
      </c>
    </row>
    <row customHeight="1" ht="11.25">
      <c r="A337" s="0" t="s">
        <v>14</v>
      </c>
      <c r="B337" s="0" t="s">
        <v>3941</v>
      </c>
      <c r="C337" s="0" t="s">
        <v>3942</v>
      </c>
      <c r="D337" s="0" t="s">
        <v>3941</v>
      </c>
      <c r="E337" s="0" t="s">
        <v>3942</v>
      </c>
      <c r="F337" s="0" t="s">
        <v>3026</v>
      </c>
      <c r="G337" s="0" t="s">
        <v>3964</v>
      </c>
    </row>
    <row customHeight="1" ht="11.25">
      <c r="A338" s="0" t="s">
        <v>14</v>
      </c>
      <c r="B338" s="0" t="s">
        <v>3941</v>
      </c>
      <c r="C338" s="0" t="s">
        <v>3942</v>
      </c>
      <c r="D338" s="0" t="s">
        <v>3965</v>
      </c>
      <c r="E338" s="0" t="s">
        <v>3966</v>
      </c>
      <c r="F338" s="0" t="s">
        <v>3186</v>
      </c>
      <c r="G338" s="0" t="s">
        <v>3967</v>
      </c>
    </row>
    <row customHeight="1" ht="11.25">
      <c r="A339" s="0" t="s">
        <v>14</v>
      </c>
      <c r="B339" s="0" t="s">
        <v>3968</v>
      </c>
      <c r="C339" s="0" t="s">
        <v>3969</v>
      </c>
      <c r="D339" s="0" t="s">
        <v>3970</v>
      </c>
      <c r="E339" s="0" t="s">
        <v>3971</v>
      </c>
      <c r="F339" s="0" t="s">
        <v>3023</v>
      </c>
      <c r="G339" s="0" t="s">
        <v>3972</v>
      </c>
    </row>
    <row customHeight="1" ht="11.25">
      <c r="A340" s="0" t="s">
        <v>14</v>
      </c>
      <c r="B340" s="0" t="s">
        <v>3968</v>
      </c>
      <c r="C340" s="0" t="s">
        <v>3969</v>
      </c>
      <c r="D340" s="0" t="s">
        <v>3973</v>
      </c>
      <c r="E340" s="0" t="s">
        <v>3974</v>
      </c>
      <c r="F340" s="0" t="s">
        <v>3023</v>
      </c>
      <c r="G340" s="0" t="s">
        <v>3975</v>
      </c>
    </row>
    <row customHeight="1" ht="11.25">
      <c r="A341" s="0" t="s">
        <v>14</v>
      </c>
      <c r="B341" s="0" t="s">
        <v>3968</v>
      </c>
      <c r="C341" s="0" t="s">
        <v>3969</v>
      </c>
      <c r="D341" s="0" t="s">
        <v>3976</v>
      </c>
      <c r="E341" s="0" t="s">
        <v>3977</v>
      </c>
      <c r="F341" s="0" t="s">
        <v>3023</v>
      </c>
      <c r="G341" s="0" t="s">
        <v>3978</v>
      </c>
    </row>
    <row customHeight="1" ht="11.25">
      <c r="A342" s="0" t="s">
        <v>14</v>
      </c>
      <c r="B342" s="0" t="s">
        <v>3968</v>
      </c>
      <c r="C342" s="0" t="s">
        <v>3969</v>
      </c>
      <c r="D342" s="0" t="s">
        <v>3979</v>
      </c>
      <c r="E342" s="0" t="s">
        <v>3980</v>
      </c>
      <c r="F342" s="0" t="s">
        <v>3023</v>
      </c>
      <c r="G342" s="0" t="s">
        <v>3981</v>
      </c>
    </row>
    <row customHeight="1" ht="11.25">
      <c r="A343" s="0" t="s">
        <v>14</v>
      </c>
      <c r="B343" s="0" t="s">
        <v>3968</v>
      </c>
      <c r="C343" s="0" t="s">
        <v>3969</v>
      </c>
      <c r="D343" s="0" t="s">
        <v>3982</v>
      </c>
      <c r="E343" s="0" t="s">
        <v>3983</v>
      </c>
      <c r="F343" s="0" t="s">
        <v>3023</v>
      </c>
      <c r="G343" s="0" t="s">
        <v>3984</v>
      </c>
    </row>
    <row customHeight="1" ht="11.25">
      <c r="A344" s="0" t="s">
        <v>14</v>
      </c>
      <c r="B344" s="0" t="s">
        <v>3968</v>
      </c>
      <c r="C344" s="0" t="s">
        <v>3969</v>
      </c>
      <c r="D344" s="0" t="s">
        <v>3985</v>
      </c>
      <c r="E344" s="0" t="s">
        <v>3986</v>
      </c>
      <c r="F344" s="0" t="s">
        <v>3023</v>
      </c>
      <c r="G344" s="0" t="s">
        <v>3987</v>
      </c>
    </row>
    <row customHeight="1" ht="11.25">
      <c r="A345" s="0" t="s">
        <v>14</v>
      </c>
      <c r="B345" s="0" t="s">
        <v>3968</v>
      </c>
      <c r="C345" s="0" t="s">
        <v>3969</v>
      </c>
      <c r="D345" s="0" t="s">
        <v>3988</v>
      </c>
      <c r="E345" s="0" t="s">
        <v>3989</v>
      </c>
      <c r="F345" s="0" t="s">
        <v>3023</v>
      </c>
      <c r="G345" s="0" t="s">
        <v>3990</v>
      </c>
    </row>
    <row customHeight="1" ht="11.25">
      <c r="A346" s="0" t="s">
        <v>14</v>
      </c>
      <c r="B346" s="0" t="s">
        <v>3968</v>
      </c>
      <c r="C346" s="0" t="s">
        <v>3969</v>
      </c>
      <c r="D346" s="0" t="s">
        <v>3991</v>
      </c>
      <c r="E346" s="0" t="s">
        <v>3992</v>
      </c>
      <c r="F346" s="0" t="s">
        <v>3023</v>
      </c>
      <c r="G346" s="0" t="s">
        <v>3993</v>
      </c>
    </row>
    <row customHeight="1" ht="11.25">
      <c r="A347" s="0" t="s">
        <v>14</v>
      </c>
      <c r="B347" s="0" t="s">
        <v>3968</v>
      </c>
      <c r="C347" s="0" t="s">
        <v>3969</v>
      </c>
      <c r="D347" s="0" t="s">
        <v>3994</v>
      </c>
      <c r="E347" s="0" t="s">
        <v>3995</v>
      </c>
      <c r="F347" s="0" t="s">
        <v>3023</v>
      </c>
      <c r="G347" s="0" t="s">
        <v>3996</v>
      </c>
    </row>
    <row customHeight="1" ht="11.25">
      <c r="A348" s="0" t="s">
        <v>14</v>
      </c>
      <c r="B348" s="0" t="s">
        <v>3968</v>
      </c>
      <c r="C348" s="0" t="s">
        <v>3969</v>
      </c>
      <c r="D348" s="0" t="s">
        <v>3997</v>
      </c>
      <c r="E348" s="0" t="s">
        <v>3998</v>
      </c>
      <c r="F348" s="0" t="s">
        <v>3023</v>
      </c>
      <c r="G348" s="0" t="s">
        <v>3999</v>
      </c>
    </row>
    <row customHeight="1" ht="11.25">
      <c r="A349" s="0" t="s">
        <v>14</v>
      </c>
      <c r="B349" s="0" t="s">
        <v>3968</v>
      </c>
      <c r="C349" s="0" t="s">
        <v>3969</v>
      </c>
      <c r="D349" s="0" t="s">
        <v>4000</v>
      </c>
      <c r="E349" s="0" t="s">
        <v>4001</v>
      </c>
      <c r="F349" s="0" t="s">
        <v>3023</v>
      </c>
      <c r="G349" s="0" t="s">
        <v>4002</v>
      </c>
    </row>
    <row customHeight="1" ht="11.25">
      <c r="A350" s="0" t="s">
        <v>14</v>
      </c>
      <c r="B350" s="0" t="s">
        <v>3968</v>
      </c>
      <c r="C350" s="0" t="s">
        <v>3969</v>
      </c>
      <c r="D350" s="0" t="s">
        <v>3968</v>
      </c>
      <c r="E350" s="0" t="s">
        <v>3969</v>
      </c>
      <c r="F350" s="0" t="s">
        <v>3026</v>
      </c>
      <c r="G350" s="0" t="s">
        <v>4003</v>
      </c>
    </row>
    <row customHeight="1" ht="11.25">
      <c r="A351" s="0" t="s">
        <v>14</v>
      </c>
      <c r="B351" s="0" t="s">
        <v>3968</v>
      </c>
      <c r="C351" s="0" t="s">
        <v>3969</v>
      </c>
      <c r="D351" s="0" t="s">
        <v>4004</v>
      </c>
      <c r="E351" s="0" t="s">
        <v>4005</v>
      </c>
      <c r="F351" s="0" t="s">
        <v>3029</v>
      </c>
      <c r="G351" s="0" t="s">
        <v>4006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E876C7-EF04-6B76-5403-B76A2F9DCD4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6956" width="9.140625"/>
    <col min="2" max="2" style="6956" width="84.28125" customWidth="1"/>
    <col min="3" max="3" style="6956" width="9.140625"/>
  </cols>
  <sheetData>
    <row customHeight="1" ht="11.25">
      <c r="A1" s="841" t="s">
        <v>4084</v>
      </c>
      <c r="B1" s="841" t="s">
        <v>4085</v>
      </c>
      <c r="C1" s="841" t="s">
        <v>1177</v>
      </c>
    </row>
    <row customHeight="1" ht="11.25">
      <c r="A2" s="841">
        <v>4189678</v>
      </c>
      <c r="B2" s="841" t="s">
        <v>4086</v>
      </c>
      <c r="C2" s="841" t="s">
        <v>4087</v>
      </c>
    </row>
    <row customHeight="1" ht="11.25">
      <c r="A3" s="841">
        <v>4190415</v>
      </c>
      <c r="B3" s="841" t="s">
        <v>4088</v>
      </c>
      <c r="C3" s="841" t="s">
        <v>4087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75987-EFD3-E217-09E3-F7AAA2BA15F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6961" width="38.421875" customWidth="1"/>
    <col min="2" max="5" style="6961" width="9.140625"/>
  </cols>
  <sheetData>
    <row customHeight="1" ht="15">
      <c r="A1" s="149" t="s">
        <v>4089</v>
      </c>
      <c r="B1" s="149" t="s">
        <v>4090</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53AB8-2B72-7EC4-B9A5-6606B913A1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4091</v>
      </c>
      <c r="B1" s="0" t="b">
        <v>1</v>
      </c>
    </row>
    <row customHeight="1" ht="11.25">
      <c r="A2" s="0" t="s">
        <v>4092</v>
      </c>
      <c r="B2" s="0" t="b">
        <v>0</v>
      </c>
    </row>
    <row customHeight="1" ht="11.25">
      <c r="A3" s="0" t="s">
        <v>4093</v>
      </c>
      <c r="B3" s="0" t="b">
        <v>1</v>
      </c>
    </row>
    <row customHeight="1" ht="11.25">
      <c r="A4" s="0" t="s">
        <v>4094</v>
      </c>
      <c r="B4" s="0" t="b">
        <v>0</v>
      </c>
    </row>
    <row customHeight="1" ht="11.25">
      <c r="A5" s="0" t="s">
        <v>4095</v>
      </c>
      <c r="B5" s="0" t="b">
        <v>0</v>
      </c>
    </row>
    <row customHeight="1" ht="11.25">
      <c r="A6" s="0" t="s">
        <v>4096</v>
      </c>
      <c r="B6" s="0" t="b">
        <v>0</v>
      </c>
    </row>
    <row customHeight="1" ht="11.25">
      <c r="A7" s="0" t="s">
        <v>4097</v>
      </c>
      <c r="B7" s="0" t="b">
        <v>0</v>
      </c>
    </row>
    <row customHeight="1" ht="11.25">
      <c r="A8" s="0" t="s">
        <v>4098</v>
      </c>
      <c r="B8" s="0" t="b">
        <v>0</v>
      </c>
    </row>
    <row customHeight="1" ht="11.25">
      <c r="A9" s="0" t="s">
        <v>4099</v>
      </c>
      <c r="B9" s="0" t="b">
        <v>1</v>
      </c>
    </row>
    <row customHeight="1" ht="11.25">
      <c r="A10" s="0" t="s">
        <v>4100</v>
      </c>
      <c r="B10" s="0" t="b">
        <v>0</v>
      </c>
    </row>
    <row customHeight="1" ht="11.25">
      <c r="A11" s="0" t="s">
        <v>4101</v>
      </c>
      <c r="B11" s="0" t="b">
        <v>0</v>
      </c>
    </row>
    <row customHeight="1" ht="11.25">
      <c r="A12" s="0" t="s">
        <v>4102</v>
      </c>
      <c r="B12" s="0" t="b">
        <v>0</v>
      </c>
    </row>
    <row customHeight="1" ht="11.25">
      <c r="A13" s="0" t="s">
        <v>4103</v>
      </c>
      <c r="B13" s="0" t="b">
        <v>0</v>
      </c>
    </row>
    <row customHeight="1" ht="11.25">
      <c r="A14" s="0" t="s">
        <v>4104</v>
      </c>
      <c r="B14" s="0" t="b">
        <v>0</v>
      </c>
    </row>
    <row customHeight="1" ht="11.25">
      <c r="A15" s="0" t="s">
        <v>4105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3733F-7A6A-979B-0E9D-6CAE394AF68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6963"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CB1CB-2779-3975-5A51-152972614AD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6938" width="36.28125" customWidth="1"/>
    <col min="2" max="2" style="6938" width="21.140625" customWidth="1"/>
  </cols>
  <sheetData>
    <row customHeight="1" ht="11.25">
      <c r="A1" s="52" t="s">
        <v>4106</v>
      </c>
      <c r="B1" s="52" t="s">
        <v>4107</v>
      </c>
    </row>
    <row customHeight="1" ht="11.25">
      <c r="A2" s="48" t="s">
        <v>4108</v>
      </c>
      <c r="B2" s="48" t="s">
        <v>4109</v>
      </c>
    </row>
    <row customHeight="1" ht="11.25">
      <c r="A3" s="48" t="s">
        <v>4110</v>
      </c>
      <c r="B3" s="48" t="s">
        <v>4111</v>
      </c>
    </row>
    <row customHeight="1" ht="11.25">
      <c r="A4" s="48" t="s">
        <v>4112</v>
      </c>
      <c r="B4" s="48" t="s">
        <v>4113</v>
      </c>
    </row>
    <row customHeight="1" ht="11.25">
      <c r="A5" s="48" t="s">
        <v>4114</v>
      </c>
      <c r="B5" s="48" t="s">
        <v>4115</v>
      </c>
    </row>
    <row customHeight="1" ht="11.25">
      <c r="A6" s="48" t="s">
        <v>4116</v>
      </c>
      <c r="B6" s="48" t="s">
        <v>4117</v>
      </c>
    </row>
    <row customHeight="1" ht="11.25">
      <c r="A7" s="48" t="s">
        <v>4118</v>
      </c>
      <c r="B7" s="48" t="s">
        <v>4119</v>
      </c>
    </row>
    <row customHeight="1" ht="11.25">
      <c r="A8" s="48" t="s">
        <v>4120</v>
      </c>
      <c r="B8" s="48" t="s">
        <v>4121</v>
      </c>
    </row>
    <row customHeight="1" ht="11.25">
      <c r="A9" s="48" t="s">
        <v>4122</v>
      </c>
      <c r="B9" s="48" t="s">
        <v>4123</v>
      </c>
    </row>
    <row customHeight="1" ht="11.25">
      <c r="A10" s="48" t="s">
        <v>4124</v>
      </c>
      <c r="B10" s="48" t="s">
        <v>4125</v>
      </c>
    </row>
    <row customHeight="1" ht="11.25">
      <c r="A11" s="48" t="s">
        <v>4126</v>
      </c>
      <c r="B11" s="48" t="s">
        <v>4127</v>
      </c>
    </row>
    <row customHeight="1" ht="11.25">
      <c r="A12" s="48" t="s">
        <v>4128</v>
      </c>
      <c r="B12" s="48" t="s">
        <v>4129</v>
      </c>
    </row>
    <row customHeight="1" ht="11.25">
      <c r="A13" s="48" t="s">
        <v>4130</v>
      </c>
      <c r="B13" s="48" t="s">
        <v>4131</v>
      </c>
    </row>
    <row customHeight="1" ht="11.25">
      <c r="A14" s="48" t="s">
        <v>4132</v>
      </c>
      <c r="B14" s="48" t="s">
        <v>4133</v>
      </c>
    </row>
    <row customHeight="1" ht="11.25">
      <c r="A15" s="48" t="s">
        <v>4134</v>
      </c>
      <c r="B15" s="48" t="s">
        <v>4135</v>
      </c>
    </row>
    <row customHeight="1" ht="11.25">
      <c r="A16" s="48" t="s">
        <v>4136</v>
      </c>
      <c r="B16" s="48" t="s">
        <v>4137</v>
      </c>
    </row>
    <row customHeight="1" ht="11.25">
      <c r="A17" s="48" t="s">
        <v>4138</v>
      </c>
      <c r="B17" s="48" t="s">
        <v>4139</v>
      </c>
    </row>
    <row customHeight="1" ht="11.25">
      <c r="A18" s="48" t="s">
        <v>4140</v>
      </c>
      <c r="B18" s="48" t="s">
        <v>4141</v>
      </c>
    </row>
    <row customHeight="1" ht="11.25">
      <c r="A19" s="48" t="s">
        <v>4142</v>
      </c>
      <c r="B19" s="48" t="s">
        <v>4143</v>
      </c>
    </row>
    <row customHeight="1" ht="11.25">
      <c r="A20" s="48" t="s">
        <v>4144</v>
      </c>
      <c r="B20" s="48" t="s">
        <v>4145</v>
      </c>
    </row>
    <row customHeight="1" ht="11.25">
      <c r="A21" s="48" t="s">
        <v>4146</v>
      </c>
      <c r="B21" s="48" t="s">
        <v>4147</v>
      </c>
    </row>
    <row customHeight="1" ht="11.25">
      <c r="A22" s="48" t="s">
        <v>4148</v>
      </c>
      <c r="B22" s="48" t="s">
        <v>4149</v>
      </c>
    </row>
    <row customHeight="1" ht="11.25">
      <c r="A23" s="48" t="s">
        <v>4150</v>
      </c>
      <c r="B23" s="48" t="s">
        <v>4151</v>
      </c>
    </row>
    <row customHeight="1" ht="11.25">
      <c r="A24" s="48" t="s">
        <v>4152</v>
      </c>
      <c r="B24" s="48" t="s">
        <v>4153</v>
      </c>
    </row>
    <row customHeight="1" ht="11.25">
      <c r="A25" s="48" t="s">
        <v>4154</v>
      </c>
      <c r="B25" s="48" t="s">
        <v>4155</v>
      </c>
    </row>
    <row customHeight="1" ht="11.25">
      <c r="A26" s="48" t="s">
        <v>4156</v>
      </c>
      <c r="B26" s="48" t="s">
        <v>4157</v>
      </c>
    </row>
    <row customHeight="1" ht="11.25">
      <c r="A27" s="48" t="s">
        <v>4158</v>
      </c>
      <c r="B27" s="48" t="s">
        <v>4159</v>
      </c>
    </row>
    <row customHeight="1" ht="11.25">
      <c r="A28" s="48" t="s">
        <v>4160</v>
      </c>
      <c r="B28" s="48" t="s">
        <v>4161</v>
      </c>
    </row>
    <row customHeight="1" ht="11.25">
      <c r="A29" s="48" t="s">
        <v>4162</v>
      </c>
      <c r="B29" s="48" t="s">
        <v>4163</v>
      </c>
    </row>
    <row customHeight="1" ht="11.25">
      <c r="A30" s="48" t="s">
        <v>4164</v>
      </c>
      <c r="B30" s="48" t="s">
        <v>4165</v>
      </c>
    </row>
    <row customHeight="1" ht="11.25">
      <c r="A31" s="48" t="s">
        <v>4166</v>
      </c>
      <c r="B31" s="48" t="s">
        <v>4167</v>
      </c>
    </row>
    <row customHeight="1" ht="11.25">
      <c r="A32" s="48" t="s">
        <v>4168</v>
      </c>
      <c r="B32" s="48" t="s">
        <v>4169</v>
      </c>
    </row>
    <row customHeight="1" ht="11.25">
      <c r="A33" s="48" t="s">
        <v>4170</v>
      </c>
      <c r="B33" s="48" t="s">
        <v>4171</v>
      </c>
    </row>
    <row customHeight="1" ht="11.25">
      <c r="A34" s="48" t="s">
        <v>4172</v>
      </c>
      <c r="B34" s="48" t="s">
        <v>4173</v>
      </c>
    </row>
    <row customHeight="1" ht="11.25">
      <c r="A35" s="48" t="s">
        <v>4174</v>
      </c>
      <c r="B35" s="48" t="s">
        <v>4175</v>
      </c>
    </row>
    <row customHeight="1" ht="11.25">
      <c r="A36" s="48" t="s">
        <v>4176</v>
      </c>
      <c r="B36" s="48" t="s">
        <v>4177</v>
      </c>
    </row>
    <row customHeight="1" ht="11.25">
      <c r="A37" s="48" t="s">
        <v>4178</v>
      </c>
      <c r="B37" s="48" t="s">
        <v>4179</v>
      </c>
    </row>
    <row customHeight="1" ht="11.25">
      <c r="A38" s="48" t="s">
        <v>4180</v>
      </c>
      <c r="B38" s="48" t="s">
        <v>4181</v>
      </c>
    </row>
    <row customHeight="1" ht="11.25">
      <c r="A39" s="48" t="s">
        <v>4182</v>
      </c>
      <c r="B39" s="48" t="s">
        <v>4183</v>
      </c>
    </row>
    <row customHeight="1" ht="11.25">
      <c r="A40" s="48" t="s">
        <v>4184</v>
      </c>
      <c r="B40" s="48" t="s">
        <v>4185</v>
      </c>
    </row>
    <row customHeight="1" ht="11.25">
      <c r="A41" s="48" t="s">
        <v>4186</v>
      </c>
      <c r="B41" s="48" t="s">
        <v>4187</v>
      </c>
    </row>
    <row customHeight="1" ht="11.25">
      <c r="A42" s="48" t="s">
        <v>4188</v>
      </c>
      <c r="B42" s="48" t="s">
        <v>4189</v>
      </c>
    </row>
    <row customHeight="1" ht="11.25">
      <c r="A43" s="48" t="s">
        <v>4190</v>
      </c>
      <c r="B43" s="48" t="s">
        <v>4191</v>
      </c>
    </row>
    <row customHeight="1" ht="11.25">
      <c r="A44" s="48" t="s">
        <v>4192</v>
      </c>
      <c r="B44" s="48" t="s">
        <v>4193</v>
      </c>
    </row>
    <row customHeight="1" ht="11.25">
      <c r="A45" s="48" t="s">
        <v>4194</v>
      </c>
      <c r="B45" s="48" t="s">
        <v>4195</v>
      </c>
    </row>
    <row customHeight="1" ht="11.25">
      <c r="A46" s="48" t="s">
        <v>4196</v>
      </c>
      <c r="B46" s="48" t="s">
        <v>4197</v>
      </c>
    </row>
    <row customHeight="1" ht="11.25">
      <c r="A47" s="48" t="s">
        <v>4198</v>
      </c>
      <c r="B47" s="48" t="s">
        <v>4199</v>
      </c>
    </row>
    <row customHeight="1" ht="11.25">
      <c r="A48" s="48" t="s">
        <v>4200</v>
      </c>
      <c r="B48" s="48" t="s">
        <v>4201</v>
      </c>
    </row>
    <row customHeight="1" ht="11.25">
      <c r="A49" s="48" t="s">
        <v>4202</v>
      </c>
      <c r="B49" s="48" t="s">
        <v>4203</v>
      </c>
    </row>
    <row customHeight="1" ht="11.25">
      <c r="A50" s="48" t="s">
        <v>4204</v>
      </c>
      <c r="B50" s="48" t="s">
        <v>4205</v>
      </c>
    </row>
    <row customHeight="1" ht="11.25">
      <c r="A51" s="48" t="s">
        <v>4206</v>
      </c>
      <c r="B51" s="48" t="s">
        <v>4207</v>
      </c>
    </row>
    <row customHeight="1" ht="11.25">
      <c r="A52" s="48" t="s">
        <v>4208</v>
      </c>
      <c r="B52" s="48" t="s">
        <v>4209</v>
      </c>
    </row>
    <row customHeight="1" ht="11.25">
      <c r="A53" s="48" t="s">
        <v>4210</v>
      </c>
      <c r="B53" s="48" t="s">
        <v>4211</v>
      </c>
    </row>
    <row customHeight="1" ht="11.25">
      <c r="A54" s="48" t="s">
        <v>4212</v>
      </c>
      <c r="B54" s="48" t="s">
        <v>4213</v>
      </c>
    </row>
    <row customHeight="1" ht="11.25">
      <c r="A55" s="48" t="s">
        <v>4214</v>
      </c>
      <c r="B55" s="48" t="s">
        <v>4215</v>
      </c>
    </row>
    <row customHeight="1" ht="11.25">
      <c r="A56" s="48" t="s">
        <v>4216</v>
      </c>
      <c r="B56" s="48" t="s">
        <v>4217</v>
      </c>
    </row>
    <row customHeight="1" ht="11.25">
      <c r="A57" s="48" t="s">
        <v>4218</v>
      </c>
      <c r="B57" s="48" t="s">
        <v>4219</v>
      </c>
    </row>
    <row customHeight="1" ht="11.25">
      <c r="A58" s="48" t="s">
        <v>4220</v>
      </c>
      <c r="B58" s="48" t="s">
        <v>4221</v>
      </c>
    </row>
    <row customHeight="1" ht="11.25">
      <c r="A59" s="48" t="s">
        <v>4222</v>
      </c>
      <c r="B59" s="48" t="s">
        <v>4223</v>
      </c>
    </row>
    <row customHeight="1" ht="11.25">
      <c r="A60" s="48" t="s">
        <v>4224</v>
      </c>
      <c r="B60" s="48" t="s">
        <v>4225</v>
      </c>
    </row>
    <row customHeight="1" ht="11.25">
      <c r="A61" s="48"/>
      <c r="B61" s="48" t="s">
        <v>4226</v>
      </c>
    </row>
    <row customHeight="1" ht="11.25">
      <c r="A62" s="48"/>
      <c r="B62" s="48" t="s">
        <v>4227</v>
      </c>
    </row>
    <row customHeight="1" ht="11.25">
      <c r="A63" s="48"/>
      <c r="B63" s="48" t="s">
        <v>4228</v>
      </c>
    </row>
    <row customHeight="1" ht="11.25">
      <c r="A64" s="48"/>
      <c r="B64" s="48" t="s">
        <v>4229</v>
      </c>
    </row>
    <row customHeight="1" ht="11.25">
      <c r="A65" s="48"/>
      <c r="B65" s="48" t="s">
        <v>4230</v>
      </c>
    </row>
    <row customHeight="1" ht="11.25">
      <c r="A66" s="48"/>
      <c r="B66" s="48" t="s">
        <v>4231</v>
      </c>
    </row>
    <row customHeight="1" ht="11.25">
      <c r="A67" s="48"/>
      <c r="B67" s="48" t="s">
        <v>4232</v>
      </c>
    </row>
    <row customHeight="1" ht="11.25">
      <c r="A68" s="48"/>
      <c r="B68" s="48" t="s">
        <v>4233</v>
      </c>
    </row>
    <row customHeight="1" ht="11.25">
      <c r="A69" s="48"/>
      <c r="B69" s="48" t="s">
        <v>4234</v>
      </c>
    </row>
    <row customHeight="1" ht="11.25">
      <c r="A70" s="48"/>
      <c r="B70" s="48" t="s">
        <v>4235</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C499C-D60C-D579-F164-6CA6F1D9ED4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4236</v>
      </c>
    </row>
    <row customHeight="1" ht="90">
      <c r="B2" s="79" t="s">
        <v>4237</v>
      </c>
    </row>
    <row customHeight="1" ht="67.5">
      <c r="B3" s="79" t="s">
        <v>4238</v>
      </c>
    </row>
    <row customHeight="1" ht="33.75">
      <c r="B4" s="79" t="s">
        <v>4239</v>
      </c>
    </row>
    <row customHeight="1" ht="11.25">
      <c r="B5" s="79" t="s">
        <v>4240</v>
      </c>
    </row>
    <row customHeight="1" ht="22.5">
      <c r="B6" s="79" t="s">
        <v>4241</v>
      </c>
    </row>
    <row customHeight="1" ht="22.5">
      <c r="B7" s="79" t="s">
        <v>4242</v>
      </c>
    </row>
    <row customHeight="1" ht="22.5">
      <c r="B8" s="79" t="s">
        <v>4243</v>
      </c>
    </row>
    <row customHeight="1" ht="22.5">
      <c r="B9" s="79" t="s">
        <v>4244</v>
      </c>
    </row>
    <row customHeight="1" ht="56.25">
      <c r="B10" s="79" t="s">
        <v>4245</v>
      </c>
    </row>
    <row customHeight="1" ht="12.75">
      <c r="B11" s="145" t="s">
        <v>4246</v>
      </c>
    </row>
    <row customHeight="1" ht="11.25">
      <c r="B12" s="78" t="s">
        <v>4247</v>
      </c>
    </row>
    <row customHeight="1" ht="22.5">
      <c r="B13" s="79" t="s">
        <v>4248</v>
      </c>
    </row>
    <row customHeight="1" ht="67.5">
      <c r="B14" s="79" t="s">
        <v>4249</v>
      </c>
    </row>
    <row customHeight="1" ht="22.5">
      <c r="B15" s="79" t="s">
        <v>4250</v>
      </c>
    </row>
    <row customHeight="1" ht="11.25">
      <c r="B16" s="78" t="s">
        <v>4251</v>
      </c>
      <c r="D16" s="86"/>
    </row>
    <row customHeight="1" ht="33.75">
      <c r="B17" s="79" t="s">
        <v>4252</v>
      </c>
    </row>
    <row customHeight="1" ht="33.75">
      <c r="B18" s="79" t="s">
        <v>4253</v>
      </c>
    </row>
    <row customHeight="1" ht="11.25">
      <c r="B19" s="79" t="s">
        <v>4254</v>
      </c>
    </row>
    <row customHeight="1" ht="33.75">
      <c r="B20" s="79" t="s">
        <v>4255</v>
      </c>
    </row>
    <row customHeight="1" ht="11.25">
      <c r="B21" s="78" t="s">
        <v>4256</v>
      </c>
    </row>
    <row customHeight="1" ht="11.25">
      <c r="B22" s="79" t="s">
        <v>4257</v>
      </c>
    </row>
    <row r="24" customHeight="1" ht="22.5">
      <c r="B24" s="147" t="s">
        <v>4258</v>
      </c>
    </row>
    <row r="26" customHeight="1" ht="11.25">
      <c r="B26" s="78" t="s">
        <v>4259</v>
      </c>
    </row>
    <row customHeight="1" ht="22.5">
      <c r="B27" s="146" t="s">
        <v>396</v>
      </c>
    </row>
    <row customHeight="1" ht="56.25">
      <c r="B28" s="146" t="s">
        <v>4260</v>
      </c>
    </row>
    <row customHeight="1" ht="11.25">
      <c r="B29" s="196" t="s">
        <v>4261</v>
      </c>
    </row>
    <row customHeight="1" ht="22.5">
      <c r="B30" s="146" t="s">
        <v>4262</v>
      </c>
    </row>
    <row r="32" customHeight="1" ht="11.25">
      <c r="A32" s="174"/>
      <c r="B32" s="175" t="s">
        <v>4263</v>
      </c>
    </row>
    <row customHeight="1" ht="14.25">
      <c r="A33" s="176">
        <v>1</v>
      </c>
      <c r="B33" s="177" t="s">
        <v>4264</v>
      </c>
    </row>
    <row customHeight="1" ht="14.25">
      <c r="A34" s="176">
        <v>2</v>
      </c>
      <c r="B34" s="177" t="s">
        <v>4265</v>
      </c>
    </row>
    <row customHeight="1" ht="11.25">
      <c r="B35" s="175" t="s">
        <v>4266</v>
      </c>
    </row>
    <row customHeight="1" ht="11.25">
      <c r="B36" s="177" t="s">
        <v>4267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20DA78-F0CF-1875-37F9-398F4059BE24}"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299" width="9.140625" hidden="1" customWidth="1"/>
    <col min="2" max="2" style="3296" width="9.140625" hidden="1" customWidth="1"/>
    <col min="3" max="3" style="3273" width="3.7109375" customWidth="1"/>
    <col min="4" max="4" style="3296" width="5.57421875" customWidth="1"/>
    <col min="5" max="5" style="3296" width="38.140625" customWidth="1"/>
    <col min="6" max="7" style="3296" width="3.7109375" customWidth="1"/>
    <col min="8" max="8" style="3296" width="38.28125" customWidth="1"/>
    <col min="9" max="9" style="3296" width="35.7109375" customWidth="1"/>
    <col min="10" max="10" style="3296" width="103.7109375" customWidth="1"/>
    <col min="11" max="11" style="3068" width="3.7109375" customWidth="1"/>
    <col min="12" max="14" style="3289" width="10.57421875"/>
    <col min="15" max="15" style="3289" width="13.7109375" customWidth="1"/>
    <col min="16" max="16" style="3289" width="15.421875" customWidth="1"/>
    <col min="17" max="17" style="3289" width="16.28125" customWidth="1"/>
    <col min="18" max="21" style="3289" width="10.57421875"/>
  </cols>
  <sheetData>
    <row customHeight="1" ht="14.25" hidden="1">
      <c r="E1" s="418"/>
      <c r="F1" s="418"/>
      <c r="G1" s="418"/>
      <c r="H1" s="2082" t="s">
        <v>352</v>
      </c>
      <c r="I1" s="2082"/>
    </row>
    <row s="3276" customFormat="1" customHeight="1" ht="14.25" hidden="1">
      <c r="C2" s="1659"/>
      <c r="D2" s="2086" t="s">
        <v>109</v>
      </c>
      <c r="E2" s="2088"/>
      <c r="F2" s="1665"/>
      <c r="G2" s="1660" t="s">
        <v>109</v>
      </c>
      <c r="H2" s="1663"/>
      <c r="I2" s="1661"/>
      <c r="L2" s="1662"/>
      <c r="M2" s="1662"/>
      <c r="N2" s="1662"/>
      <c r="O2" s="1662" t="s">
        <v>382</v>
      </c>
      <c r="P2" s="1662"/>
      <c r="Q2" s="1662"/>
      <c r="R2" s="1664" t="s">
        <v>381</v>
      </c>
      <c r="S2" s="1664" t="s">
        <v>381</v>
      </c>
      <c r="T2" s="1662"/>
      <c r="U2" s="1662"/>
    </row>
    <row s="3276" customFormat="1" customHeight="1" ht="14.25" hidden="1">
      <c r="C3" s="1659"/>
      <c r="D3" s="2087"/>
      <c r="E3" s="2089"/>
      <c r="F3" s="411"/>
      <c r="G3" s="875"/>
      <c r="H3" s="875" t="s">
        <v>383</v>
      </c>
      <c r="I3" s="303"/>
      <c r="L3" s="1662"/>
      <c r="M3" s="1662"/>
      <c r="N3" s="1662"/>
      <c r="O3" s="1662"/>
      <c r="P3" s="1662"/>
      <c r="Q3" s="1662"/>
      <c r="R3" s="1664"/>
      <c r="S3" s="1664"/>
      <c r="T3" s="1662"/>
      <c r="U3" s="1662"/>
    </row>
    <row customHeight="1" ht="14.25" hidden="1"/>
    <row s="3288" customFormat="1" customHeight="1" ht="6">
      <c r="C5" s="707"/>
      <c r="D5" s="708"/>
      <c r="E5" s="708"/>
      <c r="F5" s="708"/>
      <c r="G5" s="708"/>
      <c r="H5" s="708" t="s">
        <v>356</v>
      </c>
      <c r="I5" s="708"/>
      <c r="J5" s="708"/>
      <c r="L5" s="1654"/>
      <c r="M5" s="1654"/>
      <c r="N5" s="1654"/>
      <c r="O5" s="1654"/>
      <c r="P5" s="1654"/>
      <c r="Q5" s="1654"/>
      <c r="R5" s="1654"/>
      <c r="S5" s="1654"/>
      <c r="T5" s="1654"/>
      <c r="U5" s="1654"/>
    </row>
    <row customHeight="1" ht="27.75">
      <c r="C6" s="1546"/>
      <c r="D6" s="2085" t="s">
        <v>384</v>
      </c>
      <c r="E6" s="2085"/>
      <c r="F6" s="2085"/>
      <c r="G6" s="2085"/>
      <c r="H6" s="2085"/>
      <c r="I6" s="2085"/>
      <c r="J6" s="497"/>
      <c r="K6" s="1655"/>
    </row>
    <row customHeight="1" ht="17.25">
      <c r="C7" s="1546"/>
      <c r="D7" s="2053" t="str">
        <f>IF(org=0,"Не определено",org)</f>
        <v>Филиал "Смоленская ГРЭС" ПАО "Юнипро"</v>
      </c>
      <c r="E7" s="2053"/>
      <c r="F7" s="2053"/>
      <c r="G7" s="2053"/>
      <c r="H7" s="2053"/>
      <c r="I7" s="2053"/>
      <c r="J7" s="497"/>
      <c r="K7" s="1655"/>
    </row>
    <row s="3293" customFormat="1" customHeight="1" ht="6">
      <c r="A8" s="1651"/>
      <c r="C8" s="492"/>
      <c r="D8" s="491"/>
      <c r="E8" s="491"/>
      <c r="F8" s="491"/>
      <c r="G8" s="491"/>
      <c r="H8" s="491"/>
      <c r="I8" s="491"/>
      <c r="J8" s="491"/>
      <c r="L8" s="1654"/>
      <c r="M8" s="1654"/>
      <c r="N8" s="1654"/>
      <c r="O8" s="1654"/>
      <c r="P8" s="1654"/>
      <c r="Q8" s="1654"/>
      <c r="R8" s="1654"/>
      <c r="S8" s="1654"/>
      <c r="T8" s="1654"/>
      <c r="U8" s="1654"/>
    </row>
    <row s="3293"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298</v>
      </c>
      <c r="E10" s="2083"/>
      <c r="F10" s="2083"/>
      <c r="G10" s="2083"/>
      <c r="H10" s="2083"/>
      <c r="I10" s="2083"/>
      <c r="J10" s="2067" t="s">
        <v>299</v>
      </c>
    </row>
    <row customHeight="1" ht="25.5">
      <c r="C11" s="1546"/>
      <c r="D11" s="1971" t="s">
        <v>87</v>
      </c>
      <c r="E11" s="2067" t="str">
        <f>IF(TEMPLATE_SPHERE&lt;&gt;"HEAT","Регулируемый вид деятельности","Вид регулируемой деятельности")</f>
        <v>Вид регулируемой деятельности</v>
      </c>
      <c r="F11" s="2029" t="s">
        <v>87</v>
      </c>
      <c r="G11" s="2030"/>
      <c r="H11" s="2028" t="s">
        <v>385</v>
      </c>
      <c r="I11" s="2028" t="s">
        <v>386</v>
      </c>
      <c r="J11" s="2067"/>
    </row>
    <row customHeight="1" ht="14.25">
      <c r="C12" s="1546"/>
      <c r="D12" s="1971"/>
      <c r="E12" s="2067"/>
      <c r="F12" s="2037"/>
      <c r="G12" s="2038"/>
      <c r="H12" s="2090"/>
      <c r="I12" s="2090"/>
      <c r="J12" s="2067"/>
    </row>
    <row s="2611" customFormat="1" customHeight="1" ht="11.25" hidden="1">
      <c r="C13" s="504"/>
      <c r="D13" s="505" t="s">
        <v>376</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109</v>
      </c>
      <c r="E14" s="2088"/>
      <c r="F14" s="1657"/>
      <c r="G14" s="1656" t="s">
        <v>109</v>
      </c>
      <c r="H14" s="1663"/>
      <c r="I14" s="1661"/>
      <c r="J14" s="2015" t="s">
        <v>387</v>
      </c>
      <c r="K14" s="1647"/>
      <c r="R14" s="506" t="s">
        <v>381</v>
      </c>
      <c r="S14" s="506" t="s">
        <v>381</v>
      </c>
    </row>
    <row customHeight="1" ht="14.25">
      <c r="A15" s="1647"/>
      <c r="C15" s="1546"/>
      <c r="D15" s="2087"/>
      <c r="E15" s="2089"/>
      <c r="F15" s="411"/>
      <c r="G15" s="875"/>
      <c r="H15" s="875" t="s">
        <v>383</v>
      </c>
      <c r="I15" s="303"/>
      <c r="J15" s="2016"/>
      <c r="K15" s="1647"/>
      <c r="R15" s="506"/>
      <c r="S15" s="506"/>
    </row>
    <row customHeight="1" ht="14.25">
      <c r="A16" s="1647"/>
      <c r="C16" s="1546"/>
      <c r="D16" s="411"/>
      <c r="E16" s="875" t="s">
        <v>121</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